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TIMOTHY &amp; O'CONNOR\WEBSITE Development\"/>
    </mc:Choice>
  </mc:AlternateContent>
  <bookViews>
    <workbookView xWindow="120" yWindow="60" windowWidth="15180" windowHeight="8580"/>
  </bookViews>
  <sheets>
    <sheet name="Petty Cash Payments Book" sheetId="16" r:id="rId1"/>
    <sheet name="Monthly Purchases Book" sheetId="8" r:id="rId2"/>
    <sheet name="Cheques Journal" sheetId="5" r:id="rId3"/>
    <sheet name="Sample Creditor Card" sheetId="13" r:id="rId4"/>
    <sheet name="Monthly Sales Book - Credit" sheetId="10" r:id="rId5"/>
    <sheet name="Sample Debtor Card" sheetId="12" r:id="rId6"/>
    <sheet name="Monthly Sales Book - Cash " sheetId="3" r:id="rId7"/>
    <sheet name="YTD Cash Sales Book" sheetId="4" r:id="rId8"/>
    <sheet name=" Monthly Cash Book" sheetId="1" r:id="rId9"/>
    <sheet name="YTD Cash Book" sheetId="2" r:id="rId10"/>
    <sheet name="Bank Reconciliation" sheetId="11" r:id="rId11"/>
    <sheet name="Vat Return" sheetId="7" r:id="rId12"/>
    <sheet name="Sheet1" sheetId="14" r:id="rId13"/>
  </sheets>
  <definedNames>
    <definedName name="_xlnm._FilterDatabase" localSheetId="1" hidden="1">'Monthly Purchases Book'!$B$2:$B$20</definedName>
    <definedName name="_xlnm.Print_Area" localSheetId="8">' Monthly Cash Book'!$A$1:$X$57</definedName>
    <definedName name="_xlnm.Print_Area" localSheetId="10">'Bank Reconciliation'!$A$3:$G$39</definedName>
    <definedName name="_xlnm.Print_Area" localSheetId="2">'Cheques Journal'!$A$1:$AA$37</definedName>
    <definedName name="_xlnm.Print_Area" localSheetId="1">'Monthly Purchases Book'!$A$1:$AH$29</definedName>
    <definedName name="_xlnm.Print_Area" localSheetId="6">'Monthly Sales Book - Cash '!$A$1:$Q$39</definedName>
    <definedName name="_xlnm.Print_Area" localSheetId="4">'Monthly Sales Book - Credit'!$A$1:$R$30</definedName>
    <definedName name="_xlnm.Print_Area" localSheetId="0">'Petty Cash Payments Book'!$A$1:$I$48</definedName>
    <definedName name="_xlnm.Print_Area" localSheetId="9">'YTD Cash Book'!$A$1:$W$22</definedName>
    <definedName name="_xlnm.Print_Area" localSheetId="7">'YTD Cash Sales Book'!$A$1:$S$22</definedName>
  </definedNames>
  <calcPr calcId="152511"/>
</workbook>
</file>

<file path=xl/calcChain.xml><?xml version="1.0" encoding="utf-8"?>
<calcChain xmlns="http://schemas.openxmlformats.org/spreadsheetml/2006/main">
  <c r="N71" i="3" l="1"/>
  <c r="M71" i="3"/>
  <c r="L71" i="3"/>
  <c r="K71" i="3"/>
  <c r="F71" i="3"/>
  <c r="E71" i="3"/>
  <c r="D71" i="3"/>
  <c r="C71" i="3"/>
  <c r="P70" i="3"/>
  <c r="J70" i="3"/>
  <c r="I70" i="3" s="1"/>
  <c r="B70" i="3"/>
  <c r="Q70" i="3" s="1"/>
  <c r="P69" i="3"/>
  <c r="J69" i="3"/>
  <c r="I69" i="3" s="1"/>
  <c r="B69" i="3"/>
  <c r="P68" i="3"/>
  <c r="J68" i="3"/>
  <c r="I68" i="3" s="1"/>
  <c r="B68" i="3"/>
  <c r="P67" i="3"/>
  <c r="J67" i="3"/>
  <c r="I67" i="3" s="1"/>
  <c r="B67" i="3"/>
  <c r="Q67" i="3" s="1"/>
  <c r="P66" i="3"/>
  <c r="J66" i="3"/>
  <c r="I66" i="3" s="1"/>
  <c r="B66" i="3"/>
  <c r="P65" i="3"/>
  <c r="J65" i="3"/>
  <c r="I65" i="3" s="1"/>
  <c r="B65" i="3"/>
  <c r="P64" i="3"/>
  <c r="J64" i="3"/>
  <c r="I64" i="3" s="1"/>
  <c r="B64" i="3"/>
  <c r="P63" i="3"/>
  <c r="J63" i="3"/>
  <c r="I63" i="3" s="1"/>
  <c r="B63" i="3"/>
  <c r="Q63" i="3" s="1"/>
  <c r="P62" i="3"/>
  <c r="J62" i="3"/>
  <c r="I62" i="3" s="1"/>
  <c r="B62" i="3"/>
  <c r="P61" i="3"/>
  <c r="J61" i="3"/>
  <c r="I61" i="3" s="1"/>
  <c r="B61" i="3"/>
  <c r="P60" i="3"/>
  <c r="J60" i="3"/>
  <c r="I60" i="3" s="1"/>
  <c r="B60" i="3"/>
  <c r="P59" i="3"/>
  <c r="J59" i="3"/>
  <c r="I59" i="3" s="1"/>
  <c r="B59" i="3"/>
  <c r="Q59" i="3" s="1"/>
  <c r="P58" i="3"/>
  <c r="J58" i="3"/>
  <c r="I58" i="3" s="1"/>
  <c r="B58" i="3"/>
  <c r="P57" i="3"/>
  <c r="J57" i="3"/>
  <c r="I57" i="3" s="1"/>
  <c r="B57" i="3"/>
  <c r="P56" i="3"/>
  <c r="J56" i="3"/>
  <c r="I56" i="3" s="1"/>
  <c r="B56" i="3"/>
  <c r="P55" i="3"/>
  <c r="J55" i="3"/>
  <c r="I55" i="3" s="1"/>
  <c r="B55" i="3"/>
  <c r="P54" i="3"/>
  <c r="J54" i="3"/>
  <c r="I54" i="3" s="1"/>
  <c r="G54" i="3"/>
  <c r="B54" i="3"/>
  <c r="Q54" i="3" s="1"/>
  <c r="P53" i="3"/>
  <c r="J53" i="3"/>
  <c r="I53" i="3"/>
  <c r="B53" i="3"/>
  <c r="P52" i="3"/>
  <c r="J52" i="3"/>
  <c r="I52" i="3" s="1"/>
  <c r="B52" i="3"/>
  <c r="G52" i="3" s="1"/>
  <c r="P51" i="3"/>
  <c r="J51" i="3"/>
  <c r="I51" i="3" s="1"/>
  <c r="B51" i="3"/>
  <c r="P50" i="3"/>
  <c r="J50" i="3"/>
  <c r="I50" i="3" s="1"/>
  <c r="G50" i="3"/>
  <c r="B50" i="3"/>
  <c r="P49" i="3"/>
  <c r="J49" i="3"/>
  <c r="I49" i="3"/>
  <c r="B49" i="3"/>
  <c r="P48" i="3"/>
  <c r="J48" i="3"/>
  <c r="I48" i="3" s="1"/>
  <c r="B48" i="3"/>
  <c r="P47" i="3"/>
  <c r="J47" i="3"/>
  <c r="I47" i="3" s="1"/>
  <c r="B47" i="3"/>
  <c r="P46" i="3"/>
  <c r="J46" i="3"/>
  <c r="I46" i="3" s="1"/>
  <c r="G46" i="3" s="1"/>
  <c r="B46" i="3"/>
  <c r="P45" i="3"/>
  <c r="J45" i="3"/>
  <c r="I45" i="3" s="1"/>
  <c r="B45" i="3"/>
  <c r="P44" i="3"/>
  <c r="J44" i="3"/>
  <c r="I44" i="3" s="1"/>
  <c r="B44" i="3"/>
  <c r="A44" i="3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P43" i="3"/>
  <c r="J43" i="3"/>
  <c r="I43" i="3" s="1"/>
  <c r="B43" i="3"/>
  <c r="D26" i="12"/>
  <c r="Q56" i="3" l="1"/>
  <c r="Q60" i="3"/>
  <c r="Q64" i="3"/>
  <c r="Q46" i="3"/>
  <c r="Q58" i="3"/>
  <c r="Q62" i="3"/>
  <c r="Q66" i="3"/>
  <c r="Q57" i="3"/>
  <c r="Q61" i="3"/>
  <c r="Q65" i="3"/>
  <c r="Q69" i="3"/>
  <c r="Q68" i="3"/>
  <c r="P71" i="3"/>
  <c r="Q50" i="3"/>
  <c r="G44" i="3"/>
  <c r="G48" i="3"/>
  <c r="Q44" i="3"/>
  <c r="Q48" i="3"/>
  <c r="Q52" i="3"/>
  <c r="J71" i="3"/>
  <c r="G56" i="3"/>
  <c r="G58" i="3"/>
  <c r="G60" i="3"/>
  <c r="G62" i="3"/>
  <c r="G64" i="3"/>
  <c r="G66" i="3"/>
  <c r="G68" i="3"/>
  <c r="G70" i="3"/>
  <c r="Q43" i="3"/>
  <c r="G43" i="3"/>
  <c r="B71" i="3"/>
  <c r="Q45" i="3"/>
  <c r="G45" i="3"/>
  <c r="Q47" i="3"/>
  <c r="G47" i="3"/>
  <c r="Q49" i="3"/>
  <c r="G49" i="3"/>
  <c r="Q51" i="3"/>
  <c r="G51" i="3"/>
  <c r="Q53" i="3"/>
  <c r="G53" i="3"/>
  <c r="Q55" i="3"/>
  <c r="G55" i="3"/>
  <c r="I71" i="3"/>
  <c r="G57" i="3"/>
  <c r="G59" i="3"/>
  <c r="G61" i="3"/>
  <c r="G63" i="3"/>
  <c r="G65" i="3"/>
  <c r="G67" i="3"/>
  <c r="G69" i="3"/>
  <c r="J10" i="16"/>
  <c r="K10" i="16" s="1"/>
  <c r="J11" i="16" s="1"/>
  <c r="K11" i="16" s="1"/>
  <c r="J12" i="16" s="1"/>
  <c r="K12" i="16" s="1"/>
  <c r="J13" i="16" s="1"/>
  <c r="K13" i="16" s="1"/>
  <c r="J14" i="16" s="1"/>
  <c r="K14" i="16" s="1"/>
  <c r="J15" i="16" s="1"/>
  <c r="K15" i="16" s="1"/>
  <c r="J16" i="16" s="1"/>
  <c r="K16" i="16" s="1"/>
  <c r="J17" i="16" s="1"/>
  <c r="K17" i="16" s="1"/>
  <c r="J18" i="16" s="1"/>
  <c r="K18" i="16" s="1"/>
  <c r="J19" i="16" s="1"/>
  <c r="K19" i="16" s="1"/>
  <c r="J20" i="16" s="1"/>
  <c r="K20" i="16" s="1"/>
  <c r="J21" i="16" s="1"/>
  <c r="K21" i="16" s="1"/>
  <c r="J22" i="16" s="1"/>
  <c r="K22" i="16" s="1"/>
  <c r="J23" i="16" s="1"/>
  <c r="K23" i="16" s="1"/>
  <c r="J24" i="16" s="1"/>
  <c r="K24" i="16" s="1"/>
  <c r="J25" i="16" s="1"/>
  <c r="K25" i="16" s="1"/>
  <c r="J26" i="16" s="1"/>
  <c r="K26" i="16" s="1"/>
  <c r="J27" i="16" s="1"/>
  <c r="K27" i="16" s="1"/>
  <c r="J28" i="16" s="1"/>
  <c r="K28" i="16" s="1"/>
  <c r="J29" i="16" s="1"/>
  <c r="K29" i="16" s="1"/>
  <c r="J30" i="16" s="1"/>
  <c r="K30" i="16" s="1"/>
  <c r="J31" i="16" s="1"/>
  <c r="K31" i="16" s="1"/>
  <c r="J32" i="16" s="1"/>
  <c r="K32" i="16" s="1"/>
  <c r="J33" i="16" s="1"/>
  <c r="K33" i="16" s="1"/>
  <c r="J34" i="16" s="1"/>
  <c r="K34" i="16" s="1"/>
  <c r="J35" i="16" s="1"/>
  <c r="K35" i="16" s="1"/>
  <c r="J36" i="16" s="1"/>
  <c r="K36" i="16" s="1"/>
  <c r="J37" i="16" s="1"/>
  <c r="K37" i="16" s="1"/>
  <c r="J38" i="16" s="1"/>
  <c r="K38" i="16" s="1"/>
  <c r="J39" i="16" s="1"/>
  <c r="K39" i="16" s="1"/>
  <c r="J40" i="16" s="1"/>
  <c r="K40" i="16" s="1"/>
  <c r="J41" i="16" s="1"/>
  <c r="K41" i="16" s="1"/>
  <c r="J42" i="16" s="1"/>
  <c r="K42" i="16" s="1"/>
  <c r="E16" i="7"/>
  <c r="F10" i="11"/>
  <c r="B8" i="2"/>
  <c r="B9" i="2"/>
  <c r="B10" i="2"/>
  <c r="B11" i="2"/>
  <c r="B12" i="2"/>
  <c r="B13" i="2"/>
  <c r="B14" i="2"/>
  <c r="B15" i="2"/>
  <c r="B16" i="2"/>
  <c r="B17" i="2"/>
  <c r="N6" i="2"/>
  <c r="N19" i="2" s="1"/>
  <c r="E8" i="11" s="1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D7" i="2"/>
  <c r="E7" i="2"/>
  <c r="C7" i="2" s="1"/>
  <c r="D8" i="2"/>
  <c r="E8" i="2"/>
  <c r="D9" i="2"/>
  <c r="E9" i="2"/>
  <c r="C9" i="2" s="1"/>
  <c r="D10" i="2"/>
  <c r="E10" i="2"/>
  <c r="D11" i="2"/>
  <c r="E11" i="2"/>
  <c r="C11" i="2" s="1"/>
  <c r="D12" i="2"/>
  <c r="E12" i="2"/>
  <c r="D13" i="2"/>
  <c r="E13" i="2"/>
  <c r="C13" i="2" s="1"/>
  <c r="D14" i="2"/>
  <c r="E14" i="2"/>
  <c r="D15" i="2"/>
  <c r="E15" i="2"/>
  <c r="D16" i="2"/>
  <c r="E16" i="2"/>
  <c r="D17" i="2"/>
  <c r="E17" i="2"/>
  <c r="F19" i="2"/>
  <c r="B6" i="2"/>
  <c r="M37" i="3"/>
  <c r="M8" i="4" s="1"/>
  <c r="S44" i="1"/>
  <c r="R6" i="2" s="1"/>
  <c r="R19" i="2" s="1"/>
  <c r="P44" i="1"/>
  <c r="O6" i="2" s="1"/>
  <c r="O19" i="2" s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6" i="3"/>
  <c r="D44" i="1"/>
  <c r="D6" i="2" s="1"/>
  <c r="C13" i="1"/>
  <c r="J7" i="3"/>
  <c r="I7" i="3" s="1"/>
  <c r="J8" i="3"/>
  <c r="I8" i="3" s="1"/>
  <c r="J9" i="3"/>
  <c r="I9" i="3" s="1"/>
  <c r="J10" i="3"/>
  <c r="I10" i="3" s="1"/>
  <c r="J11" i="3"/>
  <c r="I11" i="3" s="1"/>
  <c r="J12" i="3"/>
  <c r="J13" i="3"/>
  <c r="I13" i="3" s="1"/>
  <c r="J14" i="3"/>
  <c r="I14" i="3" s="1"/>
  <c r="J15" i="3"/>
  <c r="I15" i="3" s="1"/>
  <c r="J16" i="3"/>
  <c r="I16" i="3" s="1"/>
  <c r="J17" i="3"/>
  <c r="I17" i="3" s="1"/>
  <c r="J18" i="3"/>
  <c r="I18" i="3" s="1"/>
  <c r="J19" i="3"/>
  <c r="I19" i="3" s="1"/>
  <c r="J20" i="3"/>
  <c r="J21" i="3"/>
  <c r="I21" i="3" s="1"/>
  <c r="J22" i="3"/>
  <c r="I22" i="3" s="1"/>
  <c r="J23" i="3"/>
  <c r="I23" i="3" s="1"/>
  <c r="J24" i="3"/>
  <c r="J25" i="3"/>
  <c r="I25" i="3" s="1"/>
  <c r="J26" i="3"/>
  <c r="I26" i="3" s="1"/>
  <c r="J27" i="3"/>
  <c r="I27" i="3" s="1"/>
  <c r="J28" i="3"/>
  <c r="I28" i="3" s="1"/>
  <c r="J29" i="3"/>
  <c r="I29" i="3" s="1"/>
  <c r="J30" i="3"/>
  <c r="I30" i="3" s="1"/>
  <c r="J31" i="3"/>
  <c r="I31" i="3" s="1"/>
  <c r="J32" i="3"/>
  <c r="I32" i="3" s="1"/>
  <c r="J33" i="3"/>
  <c r="I33" i="3" s="1"/>
  <c r="J34" i="3"/>
  <c r="I34" i="3" s="1"/>
  <c r="J35" i="3"/>
  <c r="I35" i="3" s="1"/>
  <c r="J36" i="3"/>
  <c r="J6" i="3"/>
  <c r="I6" i="3" s="1"/>
  <c r="V20" i="1"/>
  <c r="F11" i="13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D26" i="13"/>
  <c r="F26" i="13" s="1"/>
  <c r="E26" i="13"/>
  <c r="F11" i="12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E26" i="12"/>
  <c r="F26" i="12" s="1"/>
  <c r="O44" i="1"/>
  <c r="Q44" i="1"/>
  <c r="P6" i="2" s="1"/>
  <c r="P19" i="2" s="1"/>
  <c r="E27" i="11"/>
  <c r="E29" i="11" s="1"/>
  <c r="E37" i="11" s="1"/>
  <c r="E35" i="11"/>
  <c r="R44" i="1"/>
  <c r="Q6" i="2" s="1"/>
  <c r="Q19" i="2" s="1"/>
  <c r="T44" i="1"/>
  <c r="S6" i="2" s="1"/>
  <c r="S19" i="2" s="1"/>
  <c r="U44" i="1"/>
  <c r="T6" i="2" s="1"/>
  <c r="T19" i="2" s="1"/>
  <c r="V14" i="1"/>
  <c r="V15" i="1"/>
  <c r="V16" i="1"/>
  <c r="V17" i="1"/>
  <c r="V18" i="1"/>
  <c r="V19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13" i="1"/>
  <c r="T35" i="5"/>
  <c r="U35" i="5"/>
  <c r="V35" i="5"/>
  <c r="W35" i="5"/>
  <c r="AA8" i="5"/>
  <c r="AA9" i="5"/>
  <c r="AA10" i="5"/>
  <c r="AA11" i="5"/>
  <c r="AA12" i="5"/>
  <c r="AA13" i="5"/>
  <c r="AA14" i="5"/>
  <c r="AA15" i="5"/>
  <c r="AA16" i="5"/>
  <c r="AA17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7" i="5"/>
  <c r="E44" i="1"/>
  <c r="E6" i="2" s="1"/>
  <c r="G17" i="1"/>
  <c r="G13" i="1"/>
  <c r="P2" i="1"/>
  <c r="C14" i="1"/>
  <c r="C16" i="1"/>
  <c r="C17" i="1"/>
  <c r="C18" i="1"/>
  <c r="G14" i="1"/>
  <c r="H44" i="1"/>
  <c r="H6" i="2" s="1"/>
  <c r="I44" i="1"/>
  <c r="I6" i="2" s="1"/>
  <c r="J44" i="1"/>
  <c r="J6" i="2" s="1"/>
  <c r="K44" i="1"/>
  <c r="K6" i="2" s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B44" i="1"/>
  <c r="U7" i="2"/>
  <c r="U8" i="2"/>
  <c r="U9" i="2"/>
  <c r="U10" i="2"/>
  <c r="U11" i="2"/>
  <c r="U12" i="2"/>
  <c r="U13" i="2"/>
  <c r="U14" i="2"/>
  <c r="U15" i="2"/>
  <c r="U16" i="2"/>
  <c r="C41" i="1"/>
  <c r="C42" i="1"/>
  <c r="C43" i="1"/>
  <c r="B9" i="4"/>
  <c r="B10" i="4"/>
  <c r="B11" i="4"/>
  <c r="B12" i="4"/>
  <c r="B13" i="4"/>
  <c r="B14" i="4"/>
  <c r="B15" i="4"/>
  <c r="B16" i="4"/>
  <c r="Q16" i="4" s="1"/>
  <c r="B17" i="4"/>
  <c r="B18" i="4"/>
  <c r="I9" i="4"/>
  <c r="I10" i="4"/>
  <c r="I11" i="4"/>
  <c r="I12" i="4"/>
  <c r="I13" i="4"/>
  <c r="I14" i="4"/>
  <c r="I15" i="4"/>
  <c r="I16" i="4"/>
  <c r="I17" i="4"/>
  <c r="I18" i="4"/>
  <c r="R11" i="10"/>
  <c r="G22" i="8"/>
  <c r="H22" i="8"/>
  <c r="J22" i="8"/>
  <c r="K22" i="8"/>
  <c r="L22" i="8"/>
  <c r="N22" i="8"/>
  <c r="F22" i="8"/>
  <c r="F26" i="8" s="1"/>
  <c r="E22" i="8"/>
  <c r="AE26" i="8"/>
  <c r="AF26" i="8" s="1"/>
  <c r="O22" i="8"/>
  <c r="R22" i="8"/>
  <c r="S22" i="8"/>
  <c r="T22" i="8"/>
  <c r="AF25" i="8" s="1"/>
  <c r="U22" i="8"/>
  <c r="V22" i="8"/>
  <c r="W22" i="8"/>
  <c r="X22" i="8"/>
  <c r="Y22" i="8"/>
  <c r="Z22" i="8"/>
  <c r="AA22" i="8"/>
  <c r="AB22" i="8"/>
  <c r="AC22" i="8"/>
  <c r="AD22" i="8"/>
  <c r="AH4" i="8"/>
  <c r="AG4" i="8"/>
  <c r="AF4" i="8"/>
  <c r="AE4" i="8"/>
  <c r="AG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F5" i="8"/>
  <c r="AF6" i="8"/>
  <c r="AF22" i="8" s="1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E37" i="3"/>
  <c r="E8" i="4" s="1"/>
  <c r="E21" i="4" s="1"/>
  <c r="F37" i="3"/>
  <c r="F8" i="4" s="1"/>
  <c r="F21" i="4" s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6" i="3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E11" i="10"/>
  <c r="G11" i="10" s="1"/>
  <c r="H11" i="10" s="1"/>
  <c r="E12" i="10"/>
  <c r="G12" i="10"/>
  <c r="H12" i="10" s="1"/>
  <c r="E13" i="10"/>
  <c r="G13" i="10" s="1"/>
  <c r="H13" i="10" s="1"/>
  <c r="E14" i="10"/>
  <c r="G14" i="10" s="1"/>
  <c r="H14" i="10" s="1"/>
  <c r="E15" i="10"/>
  <c r="G15" i="10" s="1"/>
  <c r="H15" i="10" s="1"/>
  <c r="E16" i="10"/>
  <c r="G16" i="10" s="1"/>
  <c r="H16" i="10" s="1"/>
  <c r="E17" i="10"/>
  <c r="G17" i="10" s="1"/>
  <c r="H17" i="10" s="1"/>
  <c r="E18" i="10"/>
  <c r="G18" i="10"/>
  <c r="H18" i="10" s="1"/>
  <c r="E19" i="10"/>
  <c r="G19" i="10" s="1"/>
  <c r="H19" i="10" s="1"/>
  <c r="E20" i="10"/>
  <c r="G20" i="10" s="1"/>
  <c r="H20" i="10" s="1"/>
  <c r="E21" i="10"/>
  <c r="G21" i="10" s="1"/>
  <c r="H21" i="10" s="1"/>
  <c r="E22" i="10"/>
  <c r="G22" i="10" s="1"/>
  <c r="H22" i="10" s="1"/>
  <c r="E23" i="10"/>
  <c r="G23" i="10" s="1"/>
  <c r="H23" i="10" s="1"/>
  <c r="E24" i="10"/>
  <c r="G24" i="10" s="1"/>
  <c r="H24" i="10" s="1"/>
  <c r="E25" i="10"/>
  <c r="G25" i="10" s="1"/>
  <c r="H25" i="10" s="1"/>
  <c r="Q27" i="10"/>
  <c r="P27" i="10"/>
  <c r="O27" i="10"/>
  <c r="N27" i="10"/>
  <c r="M27" i="10"/>
  <c r="L27" i="10"/>
  <c r="K27" i="10"/>
  <c r="J27" i="10"/>
  <c r="C35" i="1"/>
  <c r="C36" i="1"/>
  <c r="C37" i="1"/>
  <c r="C38" i="1"/>
  <c r="C39" i="1"/>
  <c r="C40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C29" i="1"/>
  <c r="C30" i="1"/>
  <c r="I24" i="3"/>
  <c r="C31" i="1"/>
  <c r="C32" i="1"/>
  <c r="C33" i="1"/>
  <c r="C34" i="1"/>
  <c r="I36" i="3"/>
  <c r="F27" i="10"/>
  <c r="X35" i="5"/>
  <c r="Y35" i="5"/>
  <c r="J35" i="5"/>
  <c r="R35" i="5"/>
  <c r="AA35" i="5"/>
  <c r="G35" i="5"/>
  <c r="H35" i="5"/>
  <c r="I35" i="5"/>
  <c r="K35" i="5"/>
  <c r="L35" i="5"/>
  <c r="M35" i="5"/>
  <c r="N35" i="5"/>
  <c r="O35" i="5"/>
  <c r="P35" i="5"/>
  <c r="Q35" i="5"/>
  <c r="S35" i="5"/>
  <c r="Z35" i="5"/>
  <c r="E35" i="5"/>
  <c r="C8" i="5"/>
  <c r="C19" i="1"/>
  <c r="C20" i="1"/>
  <c r="C21" i="1"/>
  <c r="C22" i="1"/>
  <c r="C23" i="1"/>
  <c r="C24" i="1"/>
  <c r="C25" i="1"/>
  <c r="C26" i="1"/>
  <c r="C27" i="1"/>
  <c r="C28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I12" i="3"/>
  <c r="I20" i="3"/>
  <c r="N37" i="3"/>
  <c r="N8" i="4" s="1"/>
  <c r="L37" i="3"/>
  <c r="L8" i="4" s="1"/>
  <c r="K37" i="3"/>
  <c r="K8" i="4" s="1"/>
  <c r="C37" i="3"/>
  <c r="C8" i="4" s="1"/>
  <c r="D37" i="3"/>
  <c r="D8" i="4" s="1"/>
  <c r="F27" i="7"/>
  <c r="D10" i="7" s="1"/>
  <c r="F25" i="7"/>
  <c r="D9" i="7"/>
  <c r="F23" i="7"/>
  <c r="D8" i="7" s="1"/>
  <c r="F21" i="7"/>
  <c r="D7" i="7"/>
  <c r="F19" i="7"/>
  <c r="D6" i="7" s="1"/>
  <c r="F17" i="7"/>
  <c r="D5" i="7" s="1"/>
  <c r="D27" i="7"/>
  <c r="C10" i="7" s="1"/>
  <c r="E10" i="7" s="1"/>
  <c r="D25" i="7"/>
  <c r="C9" i="7"/>
  <c r="E9" i="7" s="1"/>
  <c r="D23" i="7"/>
  <c r="C8" i="7" s="1"/>
  <c r="D21" i="7"/>
  <c r="C7" i="7"/>
  <c r="E7" i="7" s="1"/>
  <c r="D19" i="7"/>
  <c r="C6" i="7" s="1"/>
  <c r="G15" i="2" l="1"/>
  <c r="C12" i="2"/>
  <c r="C10" i="2"/>
  <c r="Q71" i="3"/>
  <c r="G71" i="3"/>
  <c r="G16" i="2"/>
  <c r="G12" i="2"/>
  <c r="L12" i="2" s="1"/>
  <c r="W12" i="2" s="1"/>
  <c r="G11" i="2"/>
  <c r="L11" i="2" s="1"/>
  <c r="W11" i="2" s="1"/>
  <c r="G8" i="2"/>
  <c r="C15" i="2"/>
  <c r="L15" i="2" s="1"/>
  <c r="W15" i="2" s="1"/>
  <c r="G7" i="2"/>
  <c r="Q23" i="3"/>
  <c r="Q7" i="3"/>
  <c r="B37" i="3"/>
  <c r="G18" i="3"/>
  <c r="G14" i="3"/>
  <c r="Q36" i="3"/>
  <c r="Q30" i="3"/>
  <c r="Q28" i="3"/>
  <c r="Q12" i="3"/>
  <c r="G26" i="3"/>
  <c r="Q35" i="3"/>
  <c r="G34" i="3"/>
  <c r="G30" i="3"/>
  <c r="G22" i="3"/>
  <c r="G10" i="3"/>
  <c r="Q21" i="3"/>
  <c r="E36" i="5"/>
  <c r="H19" i="2"/>
  <c r="G17" i="2"/>
  <c r="G14" i="2"/>
  <c r="G10" i="2"/>
  <c r="L10" i="2" s="1"/>
  <c r="W10" i="2" s="1"/>
  <c r="C16" i="2"/>
  <c r="C14" i="2"/>
  <c r="G13" i="2"/>
  <c r="G9" i="2"/>
  <c r="L9" i="2" s="1"/>
  <c r="W9" i="2" s="1"/>
  <c r="U6" i="2"/>
  <c r="U19" i="2" s="1"/>
  <c r="K19" i="2"/>
  <c r="J19" i="2"/>
  <c r="I19" i="2"/>
  <c r="D19" i="2"/>
  <c r="E19" i="2"/>
  <c r="L13" i="2"/>
  <c r="W13" i="2" s="1"/>
  <c r="Q27" i="3"/>
  <c r="Q31" i="3"/>
  <c r="Q29" i="3"/>
  <c r="Q19" i="3"/>
  <c r="Q15" i="3"/>
  <c r="C6" i="2"/>
  <c r="Q11" i="3"/>
  <c r="G6" i="2"/>
  <c r="C8" i="2"/>
  <c r="L8" i="2" s="1"/>
  <c r="W8" i="2" s="1"/>
  <c r="G14" i="4"/>
  <c r="G13" i="4"/>
  <c r="G12" i="4"/>
  <c r="D21" i="4"/>
  <c r="G9" i="4"/>
  <c r="G17" i="4"/>
  <c r="G10" i="4"/>
  <c r="R18" i="4"/>
  <c r="R14" i="4"/>
  <c r="L21" i="4"/>
  <c r="R12" i="4"/>
  <c r="G18" i="4"/>
  <c r="Q12" i="4"/>
  <c r="G15" i="4"/>
  <c r="G11" i="4"/>
  <c r="B8" i="4"/>
  <c r="R16" i="4"/>
  <c r="R10" i="4"/>
  <c r="G16" i="4"/>
  <c r="R17" i="4"/>
  <c r="R13" i="4"/>
  <c r="R9" i="4"/>
  <c r="Q15" i="4"/>
  <c r="Q11" i="4"/>
  <c r="R15" i="4"/>
  <c r="R11" i="4"/>
  <c r="C21" i="4"/>
  <c r="M21" i="4"/>
  <c r="Q18" i="4"/>
  <c r="Q14" i="4"/>
  <c r="Q10" i="4"/>
  <c r="K21" i="4"/>
  <c r="Q17" i="4"/>
  <c r="Q13" i="4"/>
  <c r="Q9" i="4"/>
  <c r="N21" i="4"/>
  <c r="R27" i="10"/>
  <c r="G27" i="10"/>
  <c r="C17" i="7" s="1"/>
  <c r="Q32" i="3"/>
  <c r="Q25" i="3"/>
  <c r="Q6" i="3"/>
  <c r="Q18" i="3"/>
  <c r="Q14" i="3"/>
  <c r="Q13" i="3"/>
  <c r="Q22" i="3"/>
  <c r="Q10" i="3"/>
  <c r="Q20" i="3"/>
  <c r="Q16" i="3"/>
  <c r="Q26" i="3"/>
  <c r="Q24" i="3"/>
  <c r="Q33" i="3"/>
  <c r="Q34" i="3"/>
  <c r="Q9" i="3"/>
  <c r="C15" i="1"/>
  <c r="Q8" i="3" s="1"/>
  <c r="V45" i="1"/>
  <c r="G44" i="1"/>
  <c r="L13" i="1"/>
  <c r="X13" i="1" s="1"/>
  <c r="B14" i="1" s="1"/>
  <c r="L14" i="1" s="1"/>
  <c r="X14" i="1" s="1"/>
  <c r="B15" i="1" s="1"/>
  <c r="C17" i="2"/>
  <c r="J37" i="3"/>
  <c r="P37" i="3"/>
  <c r="AF27" i="8"/>
  <c r="F25" i="8"/>
  <c r="F27" i="8" s="1"/>
  <c r="AG22" i="8"/>
  <c r="AE22" i="8"/>
  <c r="AH22" i="8"/>
  <c r="V44" i="1"/>
  <c r="P5" i="1" s="1"/>
  <c r="D11" i="7"/>
  <c r="E6" i="7"/>
  <c r="E8" i="7"/>
  <c r="I37" i="3"/>
  <c r="G35" i="3"/>
  <c r="G31" i="3"/>
  <c r="G27" i="3"/>
  <c r="G23" i="3"/>
  <c r="G19" i="3"/>
  <c r="G15" i="3"/>
  <c r="G11" i="3"/>
  <c r="G7" i="3"/>
  <c r="B19" i="4"/>
  <c r="Q17" i="3"/>
  <c r="E14" i="11"/>
  <c r="F13" i="11" s="1"/>
  <c r="E16" i="11" s="1"/>
  <c r="E39" i="11" s="1"/>
  <c r="H27" i="10"/>
  <c r="G6" i="3"/>
  <c r="G33" i="3"/>
  <c r="G29" i="3"/>
  <c r="G25" i="3"/>
  <c r="G21" i="3"/>
  <c r="G17" i="3"/>
  <c r="G13" i="3"/>
  <c r="G9" i="3"/>
  <c r="G36" i="3"/>
  <c r="G32" i="3"/>
  <c r="G28" i="3"/>
  <c r="G24" i="3"/>
  <c r="G20" i="3"/>
  <c r="G16" i="3"/>
  <c r="G12" i="3"/>
  <c r="G8" i="3"/>
  <c r="C44" i="1"/>
  <c r="AE25" i="8"/>
  <c r="AE27" i="8" s="1"/>
  <c r="L16" i="2" l="1"/>
  <c r="W16" i="2" s="1"/>
  <c r="L44" i="1"/>
  <c r="X44" i="1" s="1"/>
  <c r="L15" i="1"/>
  <c r="X15" i="1" s="1"/>
  <c r="B16" i="1" s="1"/>
  <c r="L16" i="1" s="1"/>
  <c r="X16" i="1" s="1"/>
  <c r="B17" i="1" s="1"/>
  <c r="L17" i="1" s="1"/>
  <c r="X17" i="1" s="1"/>
  <c r="B18" i="1" s="1"/>
  <c r="L18" i="1" s="1"/>
  <c r="X18" i="1" s="1"/>
  <c r="B19" i="1" s="1"/>
  <c r="L19" i="1" s="1"/>
  <c r="X19" i="1" s="1"/>
  <c r="B20" i="1" s="1"/>
  <c r="L20" i="1" s="1"/>
  <c r="X20" i="1" s="1"/>
  <c r="B21" i="1" s="1"/>
  <c r="L21" i="1" s="1"/>
  <c r="X21" i="1" s="1"/>
  <c r="B22" i="1" s="1"/>
  <c r="L22" i="1" s="1"/>
  <c r="X22" i="1" s="1"/>
  <c r="B23" i="1" s="1"/>
  <c r="L23" i="1" s="1"/>
  <c r="X23" i="1" s="1"/>
  <c r="B24" i="1" s="1"/>
  <c r="L24" i="1" s="1"/>
  <c r="X24" i="1" s="1"/>
  <c r="B25" i="1" s="1"/>
  <c r="L25" i="1" s="1"/>
  <c r="X25" i="1" s="1"/>
  <c r="B26" i="1" s="1"/>
  <c r="L26" i="1" s="1"/>
  <c r="X26" i="1" s="1"/>
  <c r="B27" i="1" s="1"/>
  <c r="L27" i="1" s="1"/>
  <c r="X27" i="1" s="1"/>
  <c r="B28" i="1" s="1"/>
  <c r="L28" i="1" s="1"/>
  <c r="X28" i="1" s="1"/>
  <c r="B29" i="1" s="1"/>
  <c r="L29" i="1" s="1"/>
  <c r="X29" i="1" s="1"/>
  <c r="B30" i="1" s="1"/>
  <c r="L30" i="1" s="1"/>
  <c r="X30" i="1" s="1"/>
  <c r="B31" i="1" s="1"/>
  <c r="L31" i="1" s="1"/>
  <c r="X31" i="1" s="1"/>
  <c r="B32" i="1" s="1"/>
  <c r="L32" i="1" s="1"/>
  <c r="X32" i="1" s="1"/>
  <c r="B33" i="1" s="1"/>
  <c r="L33" i="1" s="1"/>
  <c r="X33" i="1" s="1"/>
  <c r="B34" i="1" s="1"/>
  <c r="L34" i="1" s="1"/>
  <c r="X34" i="1" s="1"/>
  <c r="B35" i="1" s="1"/>
  <c r="L35" i="1" s="1"/>
  <c r="X35" i="1" s="1"/>
  <c r="B36" i="1" s="1"/>
  <c r="L36" i="1" s="1"/>
  <c r="X36" i="1" s="1"/>
  <c r="B37" i="1" s="1"/>
  <c r="L37" i="1" s="1"/>
  <c r="X37" i="1" s="1"/>
  <c r="B38" i="1" s="1"/>
  <c r="L38" i="1" s="1"/>
  <c r="X38" i="1" s="1"/>
  <c r="B39" i="1" s="1"/>
  <c r="L39" i="1" s="1"/>
  <c r="X39" i="1" s="1"/>
  <c r="B40" i="1" s="1"/>
  <c r="L40" i="1" s="1"/>
  <c r="X40" i="1" s="1"/>
  <c r="B41" i="1" s="1"/>
  <c r="L41" i="1" s="1"/>
  <c r="X41" i="1" s="1"/>
  <c r="B42" i="1" s="1"/>
  <c r="L42" i="1" s="1"/>
  <c r="X42" i="1" s="1"/>
  <c r="B43" i="1" s="1"/>
  <c r="L43" i="1" s="1"/>
  <c r="X43" i="1" s="1"/>
  <c r="L14" i="2"/>
  <c r="W14" i="2" s="1"/>
  <c r="I19" i="4"/>
  <c r="J8" i="4"/>
  <c r="C16" i="7" s="1"/>
  <c r="G19" i="2"/>
  <c r="P8" i="4"/>
  <c r="P21" i="4" s="1"/>
  <c r="L6" i="2"/>
  <c r="W6" i="2" s="1"/>
  <c r="C19" i="2"/>
  <c r="R19" i="4"/>
  <c r="Q19" i="4"/>
  <c r="Q37" i="3"/>
  <c r="U17" i="2"/>
  <c r="P3" i="1"/>
  <c r="P4" i="1" s="1"/>
  <c r="P6" i="1" s="1"/>
  <c r="L17" i="2"/>
  <c r="F14" i="11"/>
  <c r="G37" i="3"/>
  <c r="G19" i="4"/>
  <c r="B21" i="4"/>
  <c r="J21" i="4" l="1"/>
  <c r="P7" i="1"/>
  <c r="B7" i="2"/>
  <c r="L7" i="2" s="1"/>
  <c r="W7" i="2" s="1"/>
  <c r="D17" i="7"/>
  <c r="C5" i="7" s="1"/>
  <c r="I8" i="4"/>
  <c r="Q8" i="4"/>
  <c r="Q21" i="4" s="1"/>
  <c r="L19" i="2"/>
  <c r="W17" i="2"/>
  <c r="W19" i="2" s="1"/>
  <c r="P8" i="1"/>
  <c r="G8" i="4" l="1"/>
  <c r="G21" i="4" s="1"/>
  <c r="R8" i="4"/>
  <c r="R21" i="4" s="1"/>
  <c r="I21" i="4"/>
  <c r="C11" i="7"/>
  <c r="E5" i="7"/>
  <c r="E11" i="7" s="1"/>
</calcChain>
</file>

<file path=xl/sharedStrings.xml><?xml version="1.0" encoding="utf-8"?>
<sst xmlns="http://schemas.openxmlformats.org/spreadsheetml/2006/main" count="650" uniqueCount="273">
  <si>
    <t>Opening</t>
  </si>
  <si>
    <t>Total</t>
  </si>
  <si>
    <t>Takings</t>
  </si>
  <si>
    <t>Closing</t>
  </si>
  <si>
    <t>Balance</t>
  </si>
  <si>
    <t xml:space="preserve">Cash </t>
  </si>
  <si>
    <t>Wages</t>
  </si>
  <si>
    <t>Lodgements</t>
  </si>
  <si>
    <t>VISA</t>
  </si>
  <si>
    <t>Creditors</t>
  </si>
  <si>
    <t>Expenses</t>
  </si>
  <si>
    <t>Bal B/F</t>
  </si>
  <si>
    <t>Purchases/</t>
  </si>
  <si>
    <t>Date</t>
  </si>
  <si>
    <t>Gross</t>
  </si>
  <si>
    <t>Vat</t>
  </si>
  <si>
    <t>Per Cash</t>
  </si>
  <si>
    <t>Book</t>
  </si>
  <si>
    <t>Bank</t>
  </si>
  <si>
    <t>DATE</t>
  </si>
  <si>
    <t>DESCRIPTION</t>
  </si>
  <si>
    <t xml:space="preserve">CHQ </t>
  </si>
  <si>
    <t>TOTAL</t>
  </si>
  <si>
    <t>PURCHASES</t>
  </si>
  <si>
    <t>LIGHT &amp;</t>
  </si>
  <si>
    <t>REPAIRS</t>
  </si>
  <si>
    <t>MOTOR &amp;</t>
  </si>
  <si>
    <t>INSURANCE</t>
  </si>
  <si>
    <t>WAGES</t>
  </si>
  <si>
    <t>DIRECTOR</t>
  </si>
  <si>
    <t>Collector</t>
  </si>
  <si>
    <t>SUNDRY</t>
  </si>
  <si>
    <t>NO</t>
  </si>
  <si>
    <t>HEAT</t>
  </si>
  <si>
    <t>TRAVEL</t>
  </si>
  <si>
    <t>General</t>
  </si>
  <si>
    <t>.</t>
  </si>
  <si>
    <t>Check</t>
  </si>
  <si>
    <t>Resale</t>
  </si>
  <si>
    <t>Cleaning</t>
  </si>
  <si>
    <t>Heat</t>
  </si>
  <si>
    <t>Stationary</t>
  </si>
  <si>
    <t>Maintenance</t>
  </si>
  <si>
    <t>Travel</t>
  </si>
  <si>
    <t>Insurance</t>
  </si>
  <si>
    <t>Fees</t>
  </si>
  <si>
    <t>Summary</t>
  </si>
  <si>
    <t>Sales</t>
  </si>
  <si>
    <t>Purchases</t>
  </si>
  <si>
    <t>Month</t>
  </si>
  <si>
    <t>Net</t>
  </si>
  <si>
    <t>VAT</t>
  </si>
  <si>
    <t>May/June</t>
  </si>
  <si>
    <t>July/August</t>
  </si>
  <si>
    <t>Sept/Oct</t>
  </si>
  <si>
    <t>Nov/Dec</t>
  </si>
  <si>
    <t>Jan/Feb</t>
  </si>
  <si>
    <t>March/April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</si>
  <si>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</si>
  <si>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</si>
  <si>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</si>
  <si>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</si>
  <si>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</si>
  <si>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</si>
  <si>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</si>
  <si>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</si>
  <si>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</si>
  <si>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</si>
  <si>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</si>
  <si>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</si>
  <si>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Description</t>
  </si>
  <si>
    <t xml:space="preserve">Light / </t>
  </si>
  <si>
    <t>Tel./Post/</t>
  </si>
  <si>
    <t>Repairs /</t>
  </si>
  <si>
    <t xml:space="preserve">Motor / </t>
  </si>
  <si>
    <t>Kitchen /</t>
  </si>
  <si>
    <t>Professional</t>
  </si>
  <si>
    <t>Amt</t>
  </si>
  <si>
    <t>Rent / Rates</t>
  </si>
  <si>
    <t>Vat/Res/NFR</t>
  </si>
  <si>
    <t>Gross-Vat</t>
  </si>
  <si>
    <t>Gross less Vat</t>
  </si>
  <si>
    <t>Bank Charges</t>
  </si>
  <si>
    <t>DD</t>
  </si>
  <si>
    <t>Charges</t>
  </si>
  <si>
    <t>Interest</t>
  </si>
  <si>
    <t>dd</t>
  </si>
  <si>
    <t>PAYE</t>
  </si>
  <si>
    <t>ADVERTISING</t>
  </si>
  <si>
    <t>Customer</t>
  </si>
  <si>
    <t>Nett</t>
  </si>
  <si>
    <t>TOTALS</t>
  </si>
  <si>
    <t>Vat Rate</t>
  </si>
  <si>
    <t>A</t>
  </si>
  <si>
    <t>B</t>
  </si>
  <si>
    <t>C</t>
  </si>
  <si>
    <t>Vat Code</t>
  </si>
  <si>
    <t>Sales Vat</t>
  </si>
  <si>
    <t>Purchases Vat</t>
  </si>
  <si>
    <t>PURCHASES BOOK</t>
  </si>
  <si>
    <t>MONTHLY CASH BOOK</t>
  </si>
  <si>
    <t>YTD CASH BOOK</t>
  </si>
  <si>
    <t>Analysis of Net Purchases</t>
  </si>
  <si>
    <t>Insert rows as required</t>
  </si>
  <si>
    <t>Vat Calculations checksum</t>
  </si>
  <si>
    <t>Gross Total</t>
  </si>
  <si>
    <t>Analysis of Net Sales</t>
  </si>
  <si>
    <t>Insert Heading as required</t>
  </si>
  <si>
    <t>Type A</t>
  </si>
  <si>
    <t>Type B</t>
  </si>
  <si>
    <t>Type C</t>
  </si>
  <si>
    <t>Gross Sales Receipts</t>
  </si>
  <si>
    <t>Till Roll Analysis of Net Sales by Vat Rate</t>
  </si>
  <si>
    <t>Type D</t>
  </si>
  <si>
    <t>Vat Calculator Checks</t>
  </si>
  <si>
    <t xml:space="preserve">Resale </t>
  </si>
  <si>
    <t>Items</t>
  </si>
  <si>
    <t>Insert Additional Columns as required</t>
  </si>
  <si>
    <t>Total Net Analysis</t>
  </si>
  <si>
    <t>Total Vat/ReSale/NFR</t>
  </si>
  <si>
    <t>Gross Amount</t>
  </si>
  <si>
    <t>Vat Total</t>
  </si>
  <si>
    <t>Vat on Resale/Not for Resale</t>
  </si>
  <si>
    <t>Linked to cash book</t>
  </si>
  <si>
    <t>(linked to monthly cash book)</t>
  </si>
  <si>
    <t>(linked to monthly sales book - cash)</t>
  </si>
  <si>
    <t>CASH PAYMENTS</t>
  </si>
  <si>
    <t>CASH RECEIPTS</t>
  </si>
  <si>
    <t>Opening Balance</t>
  </si>
  <si>
    <t>Total Receipts</t>
  </si>
  <si>
    <t>Total Cash</t>
  </si>
  <si>
    <t>Total Payments</t>
  </si>
  <si>
    <t>Closing Balance</t>
  </si>
  <si>
    <t>Directors</t>
  </si>
  <si>
    <t>Cash In</t>
  </si>
  <si>
    <t>Non Sales</t>
  </si>
  <si>
    <t>Total Sales</t>
  </si>
  <si>
    <t>Cash Received</t>
  </si>
  <si>
    <t xml:space="preserve">Petty Cash </t>
  </si>
  <si>
    <t>Petty Cash</t>
  </si>
  <si>
    <t>CREDITORS</t>
  </si>
  <si>
    <t>LEDGER</t>
  </si>
  <si>
    <t>Extra columns to be used as required</t>
  </si>
  <si>
    <t>THROUGH</t>
  </si>
  <si>
    <t>BANK</t>
  </si>
  <si>
    <t>STATEMENT</t>
  </si>
  <si>
    <t>CLEARED</t>
  </si>
  <si>
    <t>x</t>
  </si>
  <si>
    <t>Dr</t>
  </si>
  <si>
    <t>Cr</t>
  </si>
  <si>
    <t>Bank Current Account No:  XXXXXYYYYY</t>
  </si>
  <si>
    <t>Cheque Journal Payments</t>
  </si>
  <si>
    <t>Outstanding cheques not on Bank Statement</t>
  </si>
  <si>
    <t>Cheque No:</t>
  </si>
  <si>
    <t>Detail</t>
  </si>
  <si>
    <t>Amount</t>
  </si>
  <si>
    <t>Date cleared on Bank Statement</t>
  </si>
  <si>
    <t>dd/mm/yyyy</t>
  </si>
  <si>
    <t>Balance per Account</t>
  </si>
  <si>
    <t>Outstanding lodgements not on Bank Statement</t>
  </si>
  <si>
    <t>Lodgement No:</t>
  </si>
  <si>
    <t>Unreconciled Difference</t>
  </si>
  <si>
    <t>Bank Statement Balance adjusted for outstanding cheques and lodgements</t>
  </si>
  <si>
    <t>Balance from Bank Statement</t>
  </si>
  <si>
    <t>Bank Reconciliation</t>
  </si>
  <si>
    <t>Type</t>
  </si>
  <si>
    <t>Document</t>
  </si>
  <si>
    <t>Number</t>
  </si>
  <si>
    <t>Debit</t>
  </si>
  <si>
    <t>Credit</t>
  </si>
  <si>
    <t>Client</t>
  </si>
  <si>
    <t>Client Code</t>
  </si>
  <si>
    <t>Balance b/f</t>
  </si>
  <si>
    <t>Invoice</t>
  </si>
  <si>
    <t>Receipt</t>
  </si>
  <si>
    <t>X5498</t>
  </si>
  <si>
    <t>XYZ Limited</t>
  </si>
  <si>
    <t>XYZ</t>
  </si>
  <si>
    <t>Credit Note</t>
  </si>
  <si>
    <t>Totals</t>
  </si>
  <si>
    <t>Contact Number</t>
  </si>
  <si>
    <t>087-xxxxxxxxx</t>
  </si>
  <si>
    <t>Cumulative</t>
  </si>
  <si>
    <t>Creditors Ledger Card</t>
  </si>
  <si>
    <t>Debtors Ledger Card</t>
  </si>
  <si>
    <t>ABC Limited</t>
  </si>
  <si>
    <t>ABC</t>
  </si>
  <si>
    <t>Payment</t>
  </si>
  <si>
    <t>Discount</t>
  </si>
  <si>
    <t>SAMPLE CHEQUES JOURNAL</t>
  </si>
  <si>
    <t>Payments</t>
  </si>
  <si>
    <t>Signed</t>
  </si>
  <si>
    <t>Payments made by cash</t>
  </si>
  <si>
    <t>Details</t>
  </si>
  <si>
    <t>Cash</t>
  </si>
  <si>
    <t>Drawings</t>
  </si>
  <si>
    <t>Net - For resale</t>
  </si>
  <si>
    <t>Net - Not For resale</t>
  </si>
  <si>
    <t>ABC Ltd</t>
  </si>
  <si>
    <t>Inv.No.</t>
  </si>
  <si>
    <t>CN. No.</t>
  </si>
  <si>
    <t>Gross Cash Receipts</t>
  </si>
  <si>
    <t>Till Roll  Z Analysis of Net Receipts by Vat Rate</t>
  </si>
  <si>
    <t>D</t>
  </si>
  <si>
    <t xml:space="preserve">Inter Bank </t>
  </si>
  <si>
    <t>Cash TFR</t>
  </si>
  <si>
    <t>Other</t>
  </si>
  <si>
    <t>TAX Refund</t>
  </si>
  <si>
    <t>Till Recpts</t>
  </si>
  <si>
    <t>Cash Drawing</t>
  </si>
  <si>
    <t>Owner/Director</t>
  </si>
  <si>
    <t>Debtor</t>
  </si>
  <si>
    <t>Receipts</t>
  </si>
  <si>
    <t xml:space="preserve">Creditor </t>
  </si>
  <si>
    <t>Ledger Code</t>
  </si>
  <si>
    <t xml:space="preserve">CREDIT SALES BOOK </t>
  </si>
  <si>
    <t xml:space="preserve">CASH SALES BOOK - TILL RECEIPTS  </t>
  </si>
  <si>
    <t>XYZ Ltd</t>
  </si>
  <si>
    <t>Inv/SCN No.</t>
  </si>
  <si>
    <t>SCN 1</t>
  </si>
  <si>
    <t xml:space="preserve">YTD Summary CASH SALES BOOK </t>
  </si>
  <si>
    <t>Cheq 50001</t>
  </si>
  <si>
    <t>Cheque 50002</t>
  </si>
  <si>
    <t xml:space="preserve">Wages </t>
  </si>
  <si>
    <t xml:space="preserve">(where no </t>
  </si>
  <si>
    <t>ledger maintined)</t>
  </si>
  <si>
    <t>(where</t>
  </si>
  <si>
    <t>maintained)</t>
  </si>
  <si>
    <t>For Resale</t>
  </si>
  <si>
    <t>TELELPHONE</t>
  </si>
  <si>
    <t xml:space="preserve">Owners </t>
  </si>
  <si>
    <t>FIXED</t>
  </si>
  <si>
    <t>ASSET</t>
  </si>
  <si>
    <t>ADDITONS</t>
  </si>
  <si>
    <t>CLEANING</t>
  </si>
  <si>
    <t>&amp; POSTAGE</t>
  </si>
  <si>
    <t>*</t>
  </si>
  <si>
    <t>Cash Book Lodgements</t>
  </si>
  <si>
    <t>Vat Return Summary - Sales Invoice Basis</t>
  </si>
  <si>
    <t>Vat Returns compiled on Cash Receipts Basis:</t>
  </si>
  <si>
    <t>Analysis of Debtor Reciepts by Vat Code must be carried out</t>
  </si>
  <si>
    <t>PETTY CASH BOOK</t>
  </si>
  <si>
    <t>Encashment</t>
  </si>
  <si>
    <t xml:space="preserve">Purchases </t>
  </si>
  <si>
    <t xml:space="preserve">Book </t>
  </si>
  <si>
    <t>Invoices</t>
  </si>
  <si>
    <t>Detail Petty Cash Expenditure</t>
  </si>
  <si>
    <t>Float</t>
  </si>
  <si>
    <t>Op. Bal</t>
  </si>
  <si>
    <t>CL. Bal</t>
  </si>
  <si>
    <t>PCN</t>
  </si>
  <si>
    <t>SI</t>
  </si>
  <si>
    <t>SI 1</t>
  </si>
  <si>
    <t>PI</t>
  </si>
  <si>
    <t>PI  1</t>
  </si>
  <si>
    <t>PCN  1</t>
  </si>
  <si>
    <t>Do not adjust Formula Fields</t>
  </si>
  <si>
    <t>Insert data into Yellow Fields</t>
  </si>
  <si>
    <t>Review control checks to ensure correct posting</t>
  </si>
  <si>
    <t>In order to operate these linked spreadsheets correctly;</t>
  </si>
  <si>
    <t>Reconcile bank account regularly</t>
  </si>
  <si>
    <t>Disclaimer:</t>
  </si>
  <si>
    <t>All users of these linked spreadsheets are expected to be experienced in double entry bookeeping and exercise due caution</t>
  </si>
  <si>
    <t>and diligence in entering data and interpreting the information created.</t>
  </si>
  <si>
    <t>Create New Ledger Card for each customer</t>
  </si>
  <si>
    <t>Create New Ledger Card for each supplier</t>
  </si>
  <si>
    <t>Create New Purchases book for each month of the year and link to annual summary sheet</t>
  </si>
  <si>
    <t>Create New Sales Book for each month of the year and link to annual summary sheet</t>
  </si>
  <si>
    <t>Create monthly links to cash and credit sales books</t>
  </si>
  <si>
    <t>Create link to monthly cash book</t>
  </si>
  <si>
    <t>Create Monthly Cash Book for each month of the year and link to annual summary sheet</t>
  </si>
  <si>
    <t>Take printout or copy of monthly bank reconciliation for file</t>
  </si>
  <si>
    <t>No liability is accepted by TOC Accountants to any party for any use of this tool.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</si>
</sst>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#,##0.00;\(#,##0.00\)"/>
    <numFmt numFmtId="165" formatCode="[$-F800]dddd\,\ mmmm\ dd\,\ yyyy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7" fontId="0" fillId="0" borderId="0" xfId="0" applyNumberFormat="1"/>
    <xf numFmtId="164" fontId="0" fillId="0" borderId="0" xfId="0" applyNumberFormat="1"/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15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9" fontId="2" fillId="0" borderId="0" xfId="0" applyNumberFormat="1" applyFont="1"/>
    <xf numFmtId="10" fontId="2" fillId="0" borderId="0" xfId="0" applyNumberFormat="1" applyFont="1"/>
    <xf numFmtId="9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0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7" xfId="0" applyNumberFormat="1" applyBorder="1" applyAlignment="1">
      <alignment horizontal="left"/>
    </xf>
    <xf numFmtId="37" fontId="0" fillId="0" borderId="0" xfId="0" applyNumberFormat="1"/>
    <xf numFmtId="37" fontId="0" fillId="0" borderId="7" xfId="0" applyNumberFormat="1" applyBorder="1"/>
    <xf numFmtId="0" fontId="0" fillId="0" borderId="7" xfId="0" applyBorder="1" applyAlignment="1">
      <alignment horizontal="left"/>
    </xf>
    <xf numFmtId="0" fontId="0" fillId="0" borderId="8" xfId="0" applyBorder="1"/>
    <xf numFmtId="37" fontId="0" fillId="0" borderId="9" xfId="0" applyNumberFormat="1" applyBorder="1"/>
    <xf numFmtId="37" fontId="0" fillId="0" borderId="8" xfId="0" applyNumberForma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0" fillId="0" borderId="9" xfId="0" applyBorder="1"/>
    <xf numFmtId="0" fontId="0" fillId="0" borderId="14" xfId="0" applyBorder="1"/>
    <xf numFmtId="4" fontId="0" fillId="2" borderId="0" xfId="0" applyNumberFormat="1" applyFill="1"/>
    <xf numFmtId="4" fontId="0" fillId="0" borderId="15" xfId="0" applyNumberFormat="1" applyBorder="1"/>
    <xf numFmtId="1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15" fontId="0" fillId="2" borderId="0" xfId="0" applyNumberFormat="1" applyFill="1"/>
    <xf numFmtId="164" fontId="0" fillId="2" borderId="0" xfId="1" applyNumberFormat="1" applyFont="1" applyFill="1" applyAlignment="1">
      <alignment horizontal="right"/>
    </xf>
    <xf numFmtId="4" fontId="0" fillId="2" borderId="0" xfId="0" applyNumberFormat="1" applyFill="1" applyAlignment="1">
      <alignment horizontal="right"/>
    </xf>
    <xf numFmtId="15" fontId="2" fillId="0" borderId="2" xfId="0" applyNumberFormat="1" applyFont="1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15" fontId="0" fillId="0" borderId="11" xfId="0" applyNumberForma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5" fontId="0" fillId="0" borderId="5" xfId="0" applyNumberFormat="1" applyBorder="1"/>
    <xf numFmtId="0" fontId="2" fillId="0" borderId="10" xfId="0" applyFont="1" applyBorder="1" applyAlignment="1">
      <alignment horizontal="center"/>
    </xf>
    <xf numFmtId="0" fontId="0" fillId="0" borderId="7" xfId="0" applyBorder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7" xfId="0" applyNumberFormat="1" applyBorder="1"/>
    <xf numFmtId="0" fontId="0" fillId="0" borderId="7" xfId="0" applyBorder="1" applyAlignment="1">
      <alignment horizontal="center"/>
    </xf>
    <xf numFmtId="0" fontId="0" fillId="2" borderId="11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10" xfId="0" applyFill="1" applyBorder="1"/>
    <xf numFmtId="4" fontId="0" fillId="0" borderId="0" xfId="0" applyNumberFormat="1" applyBorder="1"/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4" fontId="0" fillId="2" borderId="0" xfId="0" applyNumberFormat="1" applyFill="1" applyBorder="1"/>
    <xf numFmtId="0" fontId="2" fillId="0" borderId="6" xfId="0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10" xfId="0" applyNumberFormat="1" applyBorder="1"/>
    <xf numFmtId="4" fontId="0" fillId="0" borderId="10" xfId="0" applyNumberFormat="1" applyBorder="1" applyAlignment="1">
      <alignment horizontal="right"/>
    </xf>
    <xf numFmtId="4" fontId="2" fillId="0" borderId="0" xfId="0" applyNumberFormat="1" applyFont="1" applyAlignment="1">
      <alignment horizontal="left"/>
    </xf>
    <xf numFmtId="4" fontId="0" fillId="0" borderId="0" xfId="0" applyNumberFormat="1" applyBorder="1" applyAlignment="1">
      <alignment horizontal="right"/>
    </xf>
    <xf numFmtId="14" fontId="2" fillId="0" borderId="0" xfId="0" applyNumberFormat="1" applyFont="1"/>
    <xf numFmtId="0" fontId="10" fillId="0" borderId="0" xfId="0" applyFont="1"/>
    <xf numFmtId="0" fontId="2" fillId="0" borderId="2" xfId="0" applyFont="1" applyBorder="1" applyAlignment="1">
      <alignment horizontal="right"/>
    </xf>
    <xf numFmtId="0" fontId="2" fillId="0" borderId="17" xfId="0" applyFont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11" xfId="0" applyFont="1" applyBorder="1"/>
    <xf numFmtId="4" fontId="0" fillId="0" borderId="12" xfId="0" applyNumberFormat="1" applyBorder="1"/>
    <xf numFmtId="165" fontId="0" fillId="0" borderId="5" xfId="0" applyNumberFormat="1" applyBorder="1"/>
    <xf numFmtId="4" fontId="0" fillId="0" borderId="13" xfId="0" applyNumberFormat="1" applyBorder="1"/>
    <xf numFmtId="0" fontId="2" fillId="0" borderId="2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3" xfId="0" applyFont="1" applyBorder="1"/>
    <xf numFmtId="164" fontId="0" fillId="0" borderId="2" xfId="1" applyNumberFormat="1" applyFont="1" applyBorder="1" applyAlignment="1">
      <alignment horizontal="right"/>
    </xf>
    <xf numFmtId="4" fontId="0" fillId="2" borderId="16" xfId="0" applyNumberFormat="1" applyFill="1" applyBorder="1"/>
    <xf numFmtId="4" fontId="0" fillId="2" borderId="17" xfId="0" applyNumberFormat="1" applyFill="1" applyBorder="1"/>
    <xf numFmtId="164" fontId="0" fillId="0" borderId="11" xfId="1" applyNumberFormat="1" applyFont="1" applyBorder="1" applyAlignment="1">
      <alignment horizontal="right"/>
    </xf>
    <xf numFmtId="4" fontId="0" fillId="2" borderId="12" xfId="0" applyNumberFormat="1" applyFill="1" applyBorder="1"/>
    <xf numFmtId="164" fontId="0" fillId="2" borderId="0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2" borderId="10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2" fillId="0" borderId="20" xfId="0" applyFont="1" applyBorder="1"/>
    <xf numFmtId="0" fontId="0" fillId="0" borderId="22" xfId="0" applyBorder="1"/>
    <xf numFmtId="0" fontId="0" fillId="0" borderId="23" xfId="0" applyBorder="1"/>
    <xf numFmtId="0" fontId="2" fillId="0" borderId="24" xfId="0" applyFont="1" applyBorder="1"/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4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" fillId="0" borderId="39" xfId="0" applyFont="1" applyBorder="1"/>
    <xf numFmtId="0" fontId="2" fillId="0" borderId="7" xfId="0" applyFont="1" applyBorder="1"/>
    <xf numFmtId="0" fontId="0" fillId="0" borderId="3" xfId="0" applyBorder="1"/>
    <xf numFmtId="0" fontId="0" fillId="0" borderId="40" xfId="0" applyBorder="1"/>
    <xf numFmtId="0" fontId="0" fillId="0" borderId="41" xfId="0" applyBorder="1"/>
    <xf numFmtId="0" fontId="2" fillId="0" borderId="3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" fontId="0" fillId="3" borderId="0" xfId="0" applyNumberFormat="1" applyFill="1" applyAlignment="1">
      <alignment horizontal="right"/>
    </xf>
    <xf numFmtId="0" fontId="0" fillId="3" borderId="0" xfId="0" applyFill="1"/>
    <xf numFmtId="4" fontId="0" fillId="3" borderId="0" xfId="0" applyNumberFormat="1" applyFill="1"/>
    <xf numFmtId="0" fontId="0" fillId="7" borderId="0" xfId="0" applyFill="1"/>
    <xf numFmtId="164" fontId="2" fillId="7" borderId="0" xfId="0" applyNumberFormat="1" applyFont="1" applyFill="1"/>
    <xf numFmtId="164" fontId="0" fillId="7" borderId="0" xfId="0" applyNumberFormat="1" applyFill="1"/>
    <xf numFmtId="0" fontId="0" fillId="7" borderId="0" xfId="0" applyFill="1" applyProtection="1">
      <protection locked="0"/>
    </xf>
    <xf numFmtId="4" fontId="0" fillId="7" borderId="0" xfId="0" applyNumberFormat="1" applyFill="1" applyProtection="1">
      <protection locked="0"/>
    </xf>
    <xf numFmtId="164" fontId="0" fillId="7" borderId="10" xfId="0" applyNumberFormat="1" applyFill="1" applyBorder="1"/>
    <xf numFmtId="164" fontId="0" fillId="7" borderId="1" xfId="0" applyNumberFormat="1" applyFill="1" applyBorder="1"/>
    <xf numFmtId="2" fontId="0" fillId="7" borderId="1" xfId="0" applyNumberFormat="1" applyFill="1" applyBorder="1"/>
    <xf numFmtId="0" fontId="9" fillId="0" borderId="0" xfId="0" applyFont="1"/>
    <xf numFmtId="4" fontId="9" fillId="2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left"/>
    </xf>
    <xf numFmtId="0" fontId="2" fillId="7" borderId="16" xfId="0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0" fillId="7" borderId="1" xfId="0" applyNumberFormat="1" applyFill="1" applyBorder="1" applyAlignment="1">
      <alignment horizontal="right"/>
    </xf>
    <xf numFmtId="4" fontId="0" fillId="7" borderId="0" xfId="0" applyNumberFormat="1" applyFill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0" fillId="2" borderId="11" xfId="0" applyNumberFormat="1" applyFill="1" applyBorder="1"/>
    <xf numFmtId="4" fontId="0" fillId="2" borderId="5" xfId="0" applyNumberFormat="1" applyFill="1" applyBorder="1"/>
    <xf numFmtId="0" fontId="13" fillId="0" borderId="0" xfId="0" applyFont="1"/>
    <xf numFmtId="0" fontId="2" fillId="7" borderId="0" xfId="0" applyFont="1" applyFill="1"/>
    <xf numFmtId="0" fontId="3" fillId="0" borderId="3" xfId="0" applyFont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0" fillId="0" borderId="0" xfId="0" applyProtection="1"/>
    <xf numFmtId="0" fontId="3" fillId="0" borderId="6" xfId="0" applyFont="1" applyBorder="1" applyAlignment="1" applyProtection="1">
      <alignment horizontal="center"/>
    </xf>
    <xf numFmtId="9" fontId="3" fillId="0" borderId="6" xfId="0" applyNumberFormat="1" applyFont="1" applyBorder="1" applyAlignment="1" applyProtection="1">
      <alignment horizontal="center"/>
    </xf>
    <xf numFmtId="10" fontId="3" fillId="0" borderId="6" xfId="0" applyNumberFormat="1" applyFont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4" fontId="0" fillId="0" borderId="8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44" fontId="1" fillId="0" borderId="0" xfId="2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0" fontId="0" fillId="0" borderId="12" xfId="0" applyNumberFormat="1" applyBorder="1" applyAlignment="1" applyProtection="1">
      <alignment horizontal="center"/>
      <protection locked="0"/>
    </xf>
    <xf numFmtId="10" fontId="0" fillId="0" borderId="0" xfId="0" applyNumberFormat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9" fontId="0" fillId="0" borderId="13" xfId="0" applyNumberFormat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44" fontId="2" fillId="0" borderId="0" xfId="2" applyFont="1" applyAlignment="1" applyProtection="1">
      <alignment horizontal="center"/>
      <protection locked="0"/>
    </xf>
    <xf numFmtId="14" fontId="0" fillId="2" borderId="0" xfId="0" applyNumberFormat="1" applyFill="1" applyProtection="1">
      <protection locked="0"/>
    </xf>
    <xf numFmtId="0" fontId="9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" fontId="1" fillId="2" borderId="0" xfId="2" applyNumberFormat="1" applyFill="1" applyProtection="1">
      <protection locked="0"/>
    </xf>
    <xf numFmtId="4" fontId="1" fillId="0" borderId="0" xfId="2" applyNumberFormat="1" applyProtection="1">
      <protection locked="0"/>
    </xf>
    <xf numFmtId="4" fontId="0" fillId="3" borderId="8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4" fontId="2" fillId="0" borderId="1" xfId="2" applyNumberFormat="1" applyFont="1" applyBorder="1" applyProtection="1">
      <protection locked="0"/>
    </xf>
    <xf numFmtId="0" fontId="5" fillId="0" borderId="0" xfId="0" applyFont="1" applyProtection="1">
      <protection locked="0"/>
    </xf>
    <xf numFmtId="44" fontId="5" fillId="0" borderId="0" xfId="2" applyFont="1" applyProtection="1">
      <protection locked="0"/>
    </xf>
    <xf numFmtId="10" fontId="0" fillId="0" borderId="0" xfId="3" applyNumberFormat="1" applyFont="1" applyProtection="1"/>
    <xf numFmtId="0" fontId="1" fillId="2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165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" xfId="0" applyNumberFormat="1" applyBorder="1" applyProtection="1"/>
    <xf numFmtId="4" fontId="1" fillId="2" borderId="0" xfId="0" applyNumberFormat="1" applyFont="1" applyFill="1"/>
    <xf numFmtId="4" fontId="0" fillId="0" borderId="0" xfId="0" applyNumberFormat="1" applyBorder="1" applyProtection="1"/>
    <xf numFmtId="4" fontId="0" fillId="0" borderId="0" xfId="0" applyNumberFormat="1" applyProtection="1"/>
    <xf numFmtId="0" fontId="6" fillId="0" borderId="0" xfId="0" applyFont="1" applyProtection="1"/>
    <xf numFmtId="0" fontId="7" fillId="0" borderId="0" xfId="0" applyFont="1" applyProtection="1"/>
    <xf numFmtId="0" fontId="0" fillId="6" borderId="0" xfId="0" applyFill="1" applyProtection="1"/>
    <xf numFmtId="0" fontId="0" fillId="7" borderId="0" xfId="0" applyFill="1" applyProtection="1"/>
    <xf numFmtId="4" fontId="0" fillId="7" borderId="0" xfId="0" applyNumberFormat="1" applyFill="1" applyProtection="1"/>
    <xf numFmtId="14" fontId="0" fillId="0" borderId="8" xfId="0" applyNumberFormat="1" applyBorder="1" applyProtection="1"/>
    <xf numFmtId="0" fontId="0" fillId="0" borderId="8" xfId="0" applyBorder="1" applyProtection="1"/>
    <xf numFmtId="4" fontId="0" fillId="0" borderId="8" xfId="0" applyNumberFormat="1" applyBorder="1" applyProtection="1"/>
    <xf numFmtId="4" fontId="0" fillId="7" borderId="1" xfId="0" applyNumberFormat="1" applyFill="1" applyBorder="1" applyProtection="1"/>
    <xf numFmtId="4" fontId="0" fillId="7" borderId="0" xfId="0" applyNumberFormat="1" applyFill="1" applyBorder="1" applyProtection="1"/>
    <xf numFmtId="0" fontId="0" fillId="0" borderId="0" xfId="0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7" borderId="0" xfId="0" applyFill="1" applyAlignment="1" applyProtection="1">
      <alignment horizontal="left"/>
    </xf>
    <xf numFmtId="0" fontId="0" fillId="0" borderId="0" xfId="0" applyAlignment="1" applyProtection="1">
      <alignment horizontal="center"/>
    </xf>
    <xf numFmtId="165" fontId="0" fillId="3" borderId="1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" fontId="0" fillId="3" borderId="0" xfId="0" applyNumberFormat="1" applyFill="1" applyBorder="1" applyProtection="1">
      <protection locked="0"/>
    </xf>
    <xf numFmtId="0" fontId="9" fillId="3" borderId="0" xfId="0" applyFont="1" applyFill="1" applyBorder="1" applyProtection="1">
      <protection locked="0"/>
    </xf>
    <xf numFmtId="165" fontId="0" fillId="3" borderId="11" xfId="0" applyNumberFormat="1" applyFill="1" applyBorder="1"/>
    <xf numFmtId="0" fontId="0" fillId="3" borderId="0" xfId="0" applyFill="1" applyBorder="1"/>
    <xf numFmtId="4" fontId="0" fillId="3" borderId="0" xfId="0" applyNumberFormat="1" applyFill="1" applyBorder="1"/>
    <xf numFmtId="0" fontId="9" fillId="3" borderId="0" xfId="0" applyFont="1" applyFill="1" applyBorder="1"/>
    <xf numFmtId="4" fontId="0" fillId="3" borderId="10" xfId="0" applyNumberFormat="1" applyFill="1" applyBorder="1"/>
    <xf numFmtId="15" fontId="0" fillId="3" borderId="0" xfId="0" applyNumberFormat="1" applyFill="1"/>
    <xf numFmtId="0" fontId="9" fillId="3" borderId="0" xfId="0" applyFont="1" applyFill="1"/>
    <xf numFmtId="0" fontId="0" fillId="3" borderId="7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" fontId="0" fillId="3" borderId="7" xfId="0" applyNumberFormat="1" applyFill="1" applyBorder="1"/>
    <xf numFmtId="0" fontId="0" fillId="3" borderId="6" xfId="0" applyFill="1" applyBorder="1" applyAlignment="1">
      <alignment horizontal="center"/>
    </xf>
    <xf numFmtId="4" fontId="0" fillId="3" borderId="6" xfId="0" applyNumberFormat="1" applyFill="1" applyBorder="1"/>
    <xf numFmtId="14" fontId="0" fillId="3" borderId="8" xfId="0" applyNumberFormat="1" applyFill="1" applyBorder="1" applyProtection="1"/>
    <xf numFmtId="0" fontId="9" fillId="3" borderId="8" xfId="0" applyFont="1" applyFill="1" applyBorder="1" applyProtection="1"/>
    <xf numFmtId="0" fontId="9" fillId="3" borderId="8" xfId="0" applyFont="1" applyFill="1" applyBorder="1" applyAlignment="1" applyProtection="1">
      <alignment horizontal="center"/>
    </xf>
    <xf numFmtId="4" fontId="0" fillId="3" borderId="8" xfId="0" applyNumberFormat="1" applyFill="1" applyBorder="1" applyProtection="1"/>
    <xf numFmtId="0" fontId="0" fillId="3" borderId="8" xfId="0" applyFill="1" applyBorder="1" applyAlignment="1" applyProtection="1">
      <alignment horizontal="center"/>
    </xf>
    <xf numFmtId="0" fontId="0" fillId="3" borderId="8" xfId="0" applyFill="1" applyBorder="1" applyProtection="1"/>
    <xf numFmtId="0" fontId="2" fillId="3" borderId="27" xfId="0" applyFont="1" applyFill="1" applyBorder="1" applyAlignment="1">
      <alignment horizontal="center"/>
    </xf>
    <xf numFmtId="0" fontId="0" fillId="3" borderId="4" xfId="0" applyFill="1" applyBorder="1"/>
    <xf numFmtId="0" fontId="0" fillId="3" borderId="14" xfId="0" applyFill="1" applyBorder="1"/>
    <xf numFmtId="0" fontId="0" fillId="3" borderId="8" xfId="0" applyFill="1" applyBorder="1"/>
    <xf numFmtId="0" fontId="0" fillId="3" borderId="28" xfId="0" applyFill="1" applyBorder="1"/>
    <xf numFmtId="0" fontId="1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22" workbookViewId="0">
      <selection activeCell="B72" sqref="B72"/>
    </sheetView>
  </sheetViews>
  <sheetFormatPr defaultRowHeight="12.75" x14ac:dyDescent="0.2"/>
  <cols>
    <col min="3" max="3" width="18.5703125" customWidth="1"/>
    <col min="5" max="5" width="10.28515625" bestFit="1" customWidth="1"/>
    <col min="6" max="6" width="13.28515625" customWidth="1"/>
    <col min="7" max="7" width="10.28515625" customWidth="1"/>
    <col min="8" max="8" width="11.5703125" customWidth="1"/>
    <col min="9" max="9" width="11.42578125" customWidth="1"/>
  </cols>
  <sheetData>
    <row r="1" spans="1:11" x14ac:dyDescent="0.2">
      <c r="A1" s="12" t="s">
        <v>241</v>
      </c>
    </row>
    <row r="3" spans="1:11" x14ac:dyDescent="0.2">
      <c r="A3" s="12" t="s">
        <v>192</v>
      </c>
    </row>
    <row r="4" spans="1:11" ht="13.5" thickBot="1" x14ac:dyDescent="0.25"/>
    <row r="5" spans="1:11" ht="13.5" thickBot="1" x14ac:dyDescent="0.25">
      <c r="A5" s="12" t="s">
        <v>49</v>
      </c>
      <c r="B5" s="119"/>
      <c r="C5" s="120"/>
    </row>
    <row r="6" spans="1:11" ht="13.5" thickBot="1" x14ac:dyDescent="0.25">
      <c r="B6" s="12" t="s">
        <v>128</v>
      </c>
      <c r="D6" s="151">
        <v>0</v>
      </c>
      <c r="F6" s="173" t="s">
        <v>246</v>
      </c>
      <c r="G6" s="153"/>
      <c r="H6" s="153"/>
    </row>
    <row r="7" spans="1:11" s="12" customFormat="1" x14ac:dyDescent="0.2">
      <c r="A7" s="121"/>
      <c r="B7" s="127"/>
      <c r="C7" s="128"/>
      <c r="D7" s="142"/>
      <c r="E7" s="147" t="s">
        <v>243</v>
      </c>
      <c r="F7" s="147"/>
      <c r="G7" s="147"/>
      <c r="H7" s="147"/>
      <c r="I7" s="148" t="s">
        <v>18</v>
      </c>
      <c r="J7" s="12" t="s">
        <v>5</v>
      </c>
      <c r="K7" s="12" t="s">
        <v>5</v>
      </c>
    </row>
    <row r="8" spans="1:11" s="12" customFormat="1" x14ac:dyDescent="0.2">
      <c r="A8" s="125" t="s">
        <v>13</v>
      </c>
      <c r="B8" s="100"/>
      <c r="C8" s="99" t="s">
        <v>193</v>
      </c>
      <c r="D8" s="143" t="s">
        <v>155</v>
      </c>
      <c r="E8" s="63" t="s">
        <v>244</v>
      </c>
      <c r="F8" s="63"/>
      <c r="G8" s="63"/>
      <c r="H8" s="63"/>
      <c r="I8" s="149" t="s">
        <v>242</v>
      </c>
      <c r="J8" s="12" t="s">
        <v>247</v>
      </c>
      <c r="K8" s="12" t="s">
        <v>247</v>
      </c>
    </row>
    <row r="9" spans="1:11" x14ac:dyDescent="0.2">
      <c r="A9" s="122"/>
      <c r="B9" s="37"/>
      <c r="C9" s="38"/>
      <c r="D9" s="61"/>
      <c r="E9" s="63" t="s">
        <v>245</v>
      </c>
      <c r="F9" s="61"/>
      <c r="G9" s="61"/>
      <c r="H9" s="61"/>
      <c r="I9" s="123"/>
      <c r="J9" s="12" t="s">
        <v>248</v>
      </c>
      <c r="K9" s="12" t="s">
        <v>249</v>
      </c>
    </row>
    <row r="10" spans="1:11" x14ac:dyDescent="0.2">
      <c r="A10" s="284"/>
      <c r="B10" s="285"/>
      <c r="C10" s="286"/>
      <c r="D10" s="287"/>
      <c r="E10" s="287"/>
      <c r="F10" s="287"/>
      <c r="G10" s="287"/>
      <c r="H10" s="287"/>
      <c r="I10" s="288"/>
      <c r="J10">
        <f>D6</f>
        <v>0</v>
      </c>
      <c r="K10">
        <f>J10+I10-D10</f>
        <v>0</v>
      </c>
    </row>
    <row r="11" spans="1:11" x14ac:dyDescent="0.2">
      <c r="A11" s="284"/>
      <c r="B11" s="285"/>
      <c r="C11" s="286"/>
      <c r="D11" s="287"/>
      <c r="E11" s="287"/>
      <c r="F11" s="287"/>
      <c r="G11" s="287"/>
      <c r="H11" s="287"/>
      <c r="I11" s="288"/>
      <c r="J11">
        <f>K10</f>
        <v>0</v>
      </c>
      <c r="K11">
        <f t="shared" ref="K11:K42" si="0">J11+I11-D11</f>
        <v>0</v>
      </c>
    </row>
    <row r="12" spans="1:11" x14ac:dyDescent="0.2">
      <c r="A12" s="284"/>
      <c r="B12" s="285"/>
      <c r="C12" s="286"/>
      <c r="D12" s="287"/>
      <c r="E12" s="287"/>
      <c r="F12" s="287"/>
      <c r="G12" s="287"/>
      <c r="H12" s="287"/>
      <c r="I12" s="288"/>
      <c r="J12">
        <f t="shared" ref="J12:J42" si="1">K11</f>
        <v>0</v>
      </c>
      <c r="K12">
        <f t="shared" si="0"/>
        <v>0</v>
      </c>
    </row>
    <row r="13" spans="1:11" x14ac:dyDescent="0.2">
      <c r="A13" s="284"/>
      <c r="B13" s="285"/>
      <c r="C13" s="286"/>
      <c r="D13" s="287"/>
      <c r="E13" s="287"/>
      <c r="F13" s="287"/>
      <c r="G13" s="287"/>
      <c r="H13" s="287"/>
      <c r="I13" s="288"/>
      <c r="J13">
        <f t="shared" si="1"/>
        <v>0</v>
      </c>
      <c r="K13">
        <f t="shared" si="0"/>
        <v>0</v>
      </c>
    </row>
    <row r="14" spans="1:11" x14ac:dyDescent="0.2">
      <c r="A14" s="284"/>
      <c r="B14" s="285"/>
      <c r="C14" s="286"/>
      <c r="D14" s="287"/>
      <c r="E14" s="287"/>
      <c r="F14" s="287"/>
      <c r="G14" s="287"/>
      <c r="H14" s="287"/>
      <c r="I14" s="288"/>
      <c r="J14">
        <f t="shared" si="1"/>
        <v>0</v>
      </c>
      <c r="K14">
        <f t="shared" si="0"/>
        <v>0</v>
      </c>
    </row>
    <row r="15" spans="1:11" x14ac:dyDescent="0.2">
      <c r="A15" s="284"/>
      <c r="B15" s="285"/>
      <c r="C15" s="286"/>
      <c r="D15" s="287"/>
      <c r="E15" s="287"/>
      <c r="F15" s="287"/>
      <c r="G15" s="287"/>
      <c r="H15" s="287"/>
      <c r="I15" s="288"/>
      <c r="J15">
        <f t="shared" si="1"/>
        <v>0</v>
      </c>
      <c r="K15">
        <f t="shared" si="0"/>
        <v>0</v>
      </c>
    </row>
    <row r="16" spans="1:11" x14ac:dyDescent="0.2">
      <c r="A16" s="284"/>
      <c r="B16" s="285"/>
      <c r="C16" s="286"/>
      <c r="D16" s="287"/>
      <c r="E16" s="287"/>
      <c r="F16" s="287"/>
      <c r="G16" s="287"/>
      <c r="H16" s="287"/>
      <c r="I16" s="288"/>
      <c r="J16">
        <f t="shared" si="1"/>
        <v>0</v>
      </c>
      <c r="K16">
        <f t="shared" si="0"/>
        <v>0</v>
      </c>
    </row>
    <row r="17" spans="1:11" x14ac:dyDescent="0.2">
      <c r="A17" s="284"/>
      <c r="B17" s="285"/>
      <c r="C17" s="286"/>
      <c r="D17" s="287"/>
      <c r="E17" s="287"/>
      <c r="F17" s="287"/>
      <c r="G17" s="287"/>
      <c r="H17" s="287"/>
      <c r="I17" s="288"/>
      <c r="J17">
        <f t="shared" si="1"/>
        <v>0</v>
      </c>
      <c r="K17">
        <f t="shared" si="0"/>
        <v>0</v>
      </c>
    </row>
    <row r="18" spans="1:11" x14ac:dyDescent="0.2">
      <c r="A18" s="284"/>
      <c r="B18" s="285"/>
      <c r="C18" s="286"/>
      <c r="D18" s="287"/>
      <c r="E18" s="287"/>
      <c r="F18" s="287"/>
      <c r="G18" s="287"/>
      <c r="H18" s="287"/>
      <c r="I18" s="288"/>
      <c r="J18">
        <f t="shared" si="1"/>
        <v>0</v>
      </c>
      <c r="K18">
        <f t="shared" si="0"/>
        <v>0</v>
      </c>
    </row>
    <row r="19" spans="1:11" x14ac:dyDescent="0.2">
      <c r="A19" s="284"/>
      <c r="B19" s="285"/>
      <c r="C19" s="286"/>
      <c r="D19" s="287"/>
      <c r="E19" s="287"/>
      <c r="F19" s="287"/>
      <c r="G19" s="287"/>
      <c r="H19" s="287"/>
      <c r="I19" s="288"/>
      <c r="J19">
        <f t="shared" si="1"/>
        <v>0</v>
      </c>
      <c r="K19">
        <f t="shared" si="0"/>
        <v>0</v>
      </c>
    </row>
    <row r="20" spans="1:11" x14ac:dyDescent="0.2">
      <c r="A20" s="284"/>
      <c r="B20" s="285"/>
      <c r="C20" s="286"/>
      <c r="D20" s="287"/>
      <c r="E20" s="287"/>
      <c r="F20" s="287"/>
      <c r="G20" s="287"/>
      <c r="H20" s="287"/>
      <c r="I20" s="288"/>
      <c r="J20">
        <f t="shared" si="1"/>
        <v>0</v>
      </c>
      <c r="K20">
        <f t="shared" si="0"/>
        <v>0</v>
      </c>
    </row>
    <row r="21" spans="1:11" x14ac:dyDescent="0.2">
      <c r="A21" s="284"/>
      <c r="B21" s="285"/>
      <c r="C21" s="286"/>
      <c r="D21" s="287"/>
      <c r="E21" s="287"/>
      <c r="F21" s="287"/>
      <c r="G21" s="287"/>
      <c r="H21" s="287"/>
      <c r="I21" s="288"/>
      <c r="J21">
        <f t="shared" si="1"/>
        <v>0</v>
      </c>
      <c r="K21">
        <f t="shared" si="0"/>
        <v>0</v>
      </c>
    </row>
    <row r="22" spans="1:11" x14ac:dyDescent="0.2">
      <c r="A22" s="284"/>
      <c r="B22" s="285"/>
      <c r="C22" s="286"/>
      <c r="D22" s="287"/>
      <c r="E22" s="287"/>
      <c r="F22" s="287"/>
      <c r="G22" s="287"/>
      <c r="H22" s="287"/>
      <c r="I22" s="288"/>
      <c r="J22">
        <f t="shared" si="1"/>
        <v>0</v>
      </c>
      <c r="K22">
        <f t="shared" si="0"/>
        <v>0</v>
      </c>
    </row>
    <row r="23" spans="1:11" x14ac:dyDescent="0.2">
      <c r="A23" s="284"/>
      <c r="B23" s="285"/>
      <c r="C23" s="286"/>
      <c r="D23" s="287"/>
      <c r="E23" s="287"/>
      <c r="F23" s="287"/>
      <c r="G23" s="287"/>
      <c r="H23" s="287"/>
      <c r="I23" s="288"/>
      <c r="J23">
        <f t="shared" si="1"/>
        <v>0</v>
      </c>
      <c r="K23">
        <f t="shared" si="0"/>
        <v>0</v>
      </c>
    </row>
    <row r="24" spans="1:11" x14ac:dyDescent="0.2">
      <c r="A24" s="284"/>
      <c r="B24" s="285"/>
      <c r="C24" s="286"/>
      <c r="D24" s="287"/>
      <c r="E24" s="287"/>
      <c r="F24" s="287"/>
      <c r="G24" s="287"/>
      <c r="H24" s="287"/>
      <c r="I24" s="288"/>
      <c r="J24">
        <f t="shared" si="1"/>
        <v>0</v>
      </c>
      <c r="K24">
        <f t="shared" si="0"/>
        <v>0</v>
      </c>
    </row>
    <row r="25" spans="1:11" x14ac:dyDescent="0.2">
      <c r="A25" s="284"/>
      <c r="B25" s="285"/>
      <c r="C25" s="286"/>
      <c r="D25" s="287"/>
      <c r="E25" s="287"/>
      <c r="F25" s="287"/>
      <c r="G25" s="287"/>
      <c r="H25" s="287"/>
      <c r="I25" s="288"/>
      <c r="J25">
        <f t="shared" si="1"/>
        <v>0</v>
      </c>
      <c r="K25">
        <f t="shared" si="0"/>
        <v>0</v>
      </c>
    </row>
    <row r="26" spans="1:11" x14ac:dyDescent="0.2">
      <c r="A26" s="284"/>
      <c r="B26" s="285"/>
      <c r="C26" s="286"/>
      <c r="D26" s="287"/>
      <c r="E26" s="287"/>
      <c r="F26" s="287"/>
      <c r="G26" s="287"/>
      <c r="H26" s="287"/>
      <c r="I26" s="288"/>
      <c r="J26">
        <f t="shared" si="1"/>
        <v>0</v>
      </c>
      <c r="K26">
        <f t="shared" si="0"/>
        <v>0</v>
      </c>
    </row>
    <row r="27" spans="1:11" x14ac:dyDescent="0.2">
      <c r="A27" s="284"/>
      <c r="B27" s="285"/>
      <c r="C27" s="286"/>
      <c r="D27" s="287"/>
      <c r="E27" s="287"/>
      <c r="F27" s="287"/>
      <c r="G27" s="287"/>
      <c r="H27" s="287"/>
      <c r="I27" s="288"/>
      <c r="J27">
        <f t="shared" si="1"/>
        <v>0</v>
      </c>
      <c r="K27">
        <f t="shared" si="0"/>
        <v>0</v>
      </c>
    </row>
    <row r="28" spans="1:11" x14ac:dyDescent="0.2">
      <c r="A28" s="284"/>
      <c r="B28" s="285"/>
      <c r="C28" s="286"/>
      <c r="D28" s="287"/>
      <c r="E28" s="287"/>
      <c r="F28" s="287"/>
      <c r="G28" s="287"/>
      <c r="H28" s="287"/>
      <c r="I28" s="288"/>
      <c r="J28">
        <f t="shared" si="1"/>
        <v>0</v>
      </c>
      <c r="K28">
        <f t="shared" si="0"/>
        <v>0</v>
      </c>
    </row>
    <row r="29" spans="1:11" x14ac:dyDescent="0.2">
      <c r="A29" s="284"/>
      <c r="B29" s="285"/>
      <c r="C29" s="286"/>
      <c r="D29" s="287"/>
      <c r="E29" s="287"/>
      <c r="F29" s="287"/>
      <c r="G29" s="287"/>
      <c r="H29" s="287"/>
      <c r="I29" s="288"/>
      <c r="J29">
        <f t="shared" si="1"/>
        <v>0</v>
      </c>
      <c r="K29">
        <f t="shared" si="0"/>
        <v>0</v>
      </c>
    </row>
    <row r="30" spans="1:11" x14ac:dyDescent="0.2">
      <c r="A30" s="284"/>
      <c r="B30" s="285"/>
      <c r="C30" s="286"/>
      <c r="D30" s="287"/>
      <c r="E30" s="287"/>
      <c r="F30" s="287"/>
      <c r="G30" s="287"/>
      <c r="H30" s="287"/>
      <c r="I30" s="288"/>
      <c r="J30">
        <f t="shared" si="1"/>
        <v>0</v>
      </c>
      <c r="K30">
        <f t="shared" si="0"/>
        <v>0</v>
      </c>
    </row>
    <row r="31" spans="1:11" x14ac:dyDescent="0.2">
      <c r="A31" s="284"/>
      <c r="B31" s="285"/>
      <c r="C31" s="286"/>
      <c r="D31" s="287"/>
      <c r="E31" s="287"/>
      <c r="F31" s="287"/>
      <c r="G31" s="287"/>
      <c r="H31" s="287"/>
      <c r="I31" s="288"/>
      <c r="J31">
        <f t="shared" si="1"/>
        <v>0</v>
      </c>
      <c r="K31">
        <f t="shared" si="0"/>
        <v>0</v>
      </c>
    </row>
    <row r="32" spans="1:11" x14ac:dyDescent="0.2">
      <c r="A32" s="284"/>
      <c r="B32" s="285"/>
      <c r="C32" s="286"/>
      <c r="D32" s="287"/>
      <c r="E32" s="287"/>
      <c r="F32" s="287"/>
      <c r="G32" s="287"/>
      <c r="H32" s="287"/>
      <c r="I32" s="288"/>
      <c r="J32">
        <f t="shared" si="1"/>
        <v>0</v>
      </c>
      <c r="K32">
        <f t="shared" si="0"/>
        <v>0</v>
      </c>
    </row>
    <row r="33" spans="1:11" x14ac:dyDescent="0.2">
      <c r="A33" s="284"/>
      <c r="B33" s="285"/>
      <c r="C33" s="286"/>
      <c r="D33" s="287"/>
      <c r="E33" s="287"/>
      <c r="F33" s="287"/>
      <c r="G33" s="287"/>
      <c r="H33" s="287"/>
      <c r="I33" s="288"/>
      <c r="J33">
        <f t="shared" si="1"/>
        <v>0</v>
      </c>
      <c r="K33">
        <f t="shared" si="0"/>
        <v>0</v>
      </c>
    </row>
    <row r="34" spans="1:11" x14ac:dyDescent="0.2">
      <c r="A34" s="284"/>
      <c r="B34" s="285"/>
      <c r="C34" s="286"/>
      <c r="D34" s="287"/>
      <c r="E34" s="287"/>
      <c r="F34" s="287"/>
      <c r="G34" s="287"/>
      <c r="H34" s="287"/>
      <c r="I34" s="288"/>
      <c r="J34">
        <f t="shared" si="1"/>
        <v>0</v>
      </c>
      <c r="K34">
        <f t="shared" si="0"/>
        <v>0</v>
      </c>
    </row>
    <row r="35" spans="1:11" x14ac:dyDescent="0.2">
      <c r="A35" s="284"/>
      <c r="B35" s="285"/>
      <c r="C35" s="286"/>
      <c r="D35" s="287"/>
      <c r="E35" s="287"/>
      <c r="F35" s="287"/>
      <c r="G35" s="287"/>
      <c r="H35" s="287"/>
      <c r="I35" s="288"/>
      <c r="J35">
        <f t="shared" si="1"/>
        <v>0</v>
      </c>
      <c r="K35">
        <f t="shared" si="0"/>
        <v>0</v>
      </c>
    </row>
    <row r="36" spans="1:11" x14ac:dyDescent="0.2">
      <c r="A36" s="284"/>
      <c r="B36" s="285"/>
      <c r="C36" s="286"/>
      <c r="D36" s="287"/>
      <c r="E36" s="287"/>
      <c r="F36" s="287"/>
      <c r="G36" s="287"/>
      <c r="H36" s="287"/>
      <c r="I36" s="288"/>
      <c r="J36">
        <f t="shared" si="1"/>
        <v>0</v>
      </c>
      <c r="K36">
        <f t="shared" si="0"/>
        <v>0</v>
      </c>
    </row>
    <row r="37" spans="1:11" x14ac:dyDescent="0.2">
      <c r="A37" s="284"/>
      <c r="B37" s="285"/>
      <c r="C37" s="286"/>
      <c r="D37" s="287"/>
      <c r="E37" s="287"/>
      <c r="F37" s="287"/>
      <c r="G37" s="287"/>
      <c r="H37" s="287"/>
      <c r="I37" s="288"/>
      <c r="J37">
        <f t="shared" si="1"/>
        <v>0</v>
      </c>
      <c r="K37">
        <f t="shared" si="0"/>
        <v>0</v>
      </c>
    </row>
    <row r="38" spans="1:11" x14ac:dyDescent="0.2">
      <c r="A38" s="284"/>
      <c r="B38" s="285"/>
      <c r="C38" s="286"/>
      <c r="D38" s="287"/>
      <c r="E38" s="287"/>
      <c r="F38" s="287"/>
      <c r="G38" s="287"/>
      <c r="H38" s="287"/>
      <c r="I38" s="288"/>
      <c r="J38">
        <f t="shared" si="1"/>
        <v>0</v>
      </c>
      <c r="K38">
        <f t="shared" si="0"/>
        <v>0</v>
      </c>
    </row>
    <row r="39" spans="1:11" x14ac:dyDescent="0.2">
      <c r="A39" s="284"/>
      <c r="B39" s="285"/>
      <c r="C39" s="286"/>
      <c r="D39" s="287"/>
      <c r="E39" s="287"/>
      <c r="F39" s="287"/>
      <c r="G39" s="287"/>
      <c r="H39" s="287"/>
      <c r="I39" s="288"/>
      <c r="J39">
        <f t="shared" si="1"/>
        <v>0</v>
      </c>
      <c r="K39">
        <f t="shared" si="0"/>
        <v>0</v>
      </c>
    </row>
    <row r="40" spans="1:11" x14ac:dyDescent="0.2">
      <c r="A40" s="129"/>
      <c r="B40" s="25" t="s">
        <v>103</v>
      </c>
      <c r="C40" s="42"/>
      <c r="D40" s="32"/>
      <c r="E40" s="32"/>
      <c r="F40" s="32"/>
      <c r="G40" s="32"/>
      <c r="H40" s="32"/>
      <c r="I40" s="130"/>
      <c r="J40">
        <f t="shared" si="1"/>
        <v>0</v>
      </c>
      <c r="K40">
        <f t="shared" si="0"/>
        <v>0</v>
      </c>
    </row>
    <row r="41" spans="1:11" x14ac:dyDescent="0.2">
      <c r="A41" s="122"/>
      <c r="B41" s="37"/>
      <c r="C41" s="79"/>
      <c r="D41" s="144"/>
      <c r="E41" s="144"/>
      <c r="F41" s="144"/>
      <c r="G41" s="144"/>
      <c r="H41" s="144"/>
      <c r="I41" s="139"/>
      <c r="J41">
        <f t="shared" si="1"/>
        <v>0</v>
      </c>
      <c r="K41">
        <f t="shared" si="0"/>
        <v>0</v>
      </c>
    </row>
    <row r="42" spans="1:11" ht="13.5" thickBot="1" x14ac:dyDescent="0.25">
      <c r="A42" s="126" t="s">
        <v>1</v>
      </c>
      <c r="B42" s="137"/>
      <c r="C42" s="118"/>
      <c r="D42" s="145"/>
      <c r="E42" s="145"/>
      <c r="F42" s="145"/>
      <c r="G42" s="145"/>
      <c r="H42" s="145"/>
      <c r="I42" s="140"/>
      <c r="J42">
        <f t="shared" si="1"/>
        <v>0</v>
      </c>
      <c r="K42">
        <f t="shared" si="0"/>
        <v>0</v>
      </c>
    </row>
    <row r="43" spans="1:11" ht="14.25" thickTop="1" thickBot="1" x14ac:dyDescent="0.25">
      <c r="A43" s="124"/>
      <c r="B43" s="138"/>
      <c r="C43" s="135"/>
      <c r="D43" s="146"/>
      <c r="E43" s="146"/>
      <c r="F43" s="146"/>
      <c r="G43" s="146"/>
      <c r="H43" s="146"/>
      <c r="I43" s="141"/>
    </row>
    <row r="44" spans="1:11" x14ac:dyDescent="0.2">
      <c r="A44" s="131"/>
      <c r="B44" s="132"/>
      <c r="C44" s="132"/>
      <c r="D44" s="132"/>
      <c r="E44" s="132"/>
      <c r="F44" s="132"/>
      <c r="G44" s="132"/>
      <c r="H44" s="132"/>
      <c r="I44" s="133"/>
    </row>
    <row r="45" spans="1:11" x14ac:dyDescent="0.2">
      <c r="A45" s="122"/>
      <c r="B45" s="79"/>
      <c r="C45" s="79"/>
      <c r="D45" s="79"/>
      <c r="E45" s="79"/>
      <c r="F45" s="79"/>
      <c r="G45" s="79"/>
      <c r="H45" s="79"/>
      <c r="I45" s="123"/>
    </row>
    <row r="46" spans="1:11" x14ac:dyDescent="0.2">
      <c r="A46" s="125" t="s">
        <v>191</v>
      </c>
      <c r="B46" s="36"/>
      <c r="C46" s="36"/>
      <c r="D46" s="79"/>
      <c r="E46" s="57" t="s">
        <v>13</v>
      </c>
      <c r="F46" s="36"/>
      <c r="G46" s="79"/>
      <c r="H46" s="79"/>
      <c r="I46" s="123"/>
    </row>
    <row r="47" spans="1:11" x14ac:dyDescent="0.2">
      <c r="A47" s="122"/>
      <c r="B47" s="79"/>
      <c r="C47" s="79"/>
      <c r="D47" s="79"/>
      <c r="E47" s="79"/>
      <c r="F47" s="79"/>
      <c r="G47" s="79"/>
      <c r="H47" s="79"/>
      <c r="I47" s="123"/>
    </row>
    <row r="48" spans="1:11" ht="13.5" thickBot="1" x14ac:dyDescent="0.25">
      <c r="A48" s="134"/>
      <c r="B48" s="135"/>
      <c r="C48" s="135"/>
      <c r="D48" s="135"/>
      <c r="E48" s="135"/>
      <c r="F48" s="135"/>
      <c r="G48" s="135"/>
      <c r="H48" s="135"/>
      <c r="I48" s="136"/>
    </row>
    <row r="50" spans="1:10" x14ac:dyDescent="0.2">
      <c r="A50" s="172" t="s">
        <v>259</v>
      </c>
      <c r="B50" s="172"/>
      <c r="C50" s="172"/>
      <c r="D50" s="172"/>
    </row>
    <row r="51" spans="1:10" x14ac:dyDescent="0.2">
      <c r="B51" s="12" t="s">
        <v>236</v>
      </c>
      <c r="C51" t="s">
        <v>257</v>
      </c>
    </row>
    <row r="52" spans="1:10" x14ac:dyDescent="0.2">
      <c r="B52" s="12" t="s">
        <v>236</v>
      </c>
      <c r="C52" t="s">
        <v>256</v>
      </c>
    </row>
    <row r="53" spans="1:10" x14ac:dyDescent="0.2">
      <c r="B53" s="12" t="s">
        <v>236</v>
      </c>
      <c r="C53" t="s">
        <v>103</v>
      </c>
    </row>
    <row r="54" spans="1:10" x14ac:dyDescent="0.2">
      <c r="B54" s="12" t="s">
        <v>236</v>
      </c>
      <c r="C54" t="s">
        <v>258</v>
      </c>
    </row>
    <row r="55" spans="1:10" x14ac:dyDescent="0.2">
      <c r="B55" s="12" t="s">
        <v>236</v>
      </c>
      <c r="C55" t="s">
        <v>260</v>
      </c>
    </row>
    <row r="57" spans="1:10" x14ac:dyDescent="0.2">
      <c r="A57" s="12" t="s">
        <v>261</v>
      </c>
      <c r="B57" s="12"/>
      <c r="C57" s="12"/>
      <c r="D57" s="12"/>
      <c r="E57" s="12"/>
      <c r="F57" s="12"/>
      <c r="G57" s="12"/>
      <c r="H57" s="12"/>
      <c r="I57" s="12"/>
      <c r="J57" s="12"/>
    </row>
    <row r="58" spans="1:10" x14ac:dyDescent="0.2">
      <c r="A58" s="12"/>
      <c r="B58" s="12" t="s">
        <v>262</v>
      </c>
      <c r="C58" s="12"/>
      <c r="D58" s="12"/>
      <c r="E58" s="12"/>
      <c r="F58" s="12"/>
      <c r="G58" s="12"/>
      <c r="H58" s="12"/>
      <c r="I58" s="12"/>
      <c r="J58" s="12"/>
    </row>
    <row r="59" spans="1:10" x14ac:dyDescent="0.2">
      <c r="A59" s="12"/>
      <c r="B59" s="12" t="s">
        <v>263</v>
      </c>
      <c r="C59" s="12"/>
      <c r="D59" s="12"/>
      <c r="E59" s="12"/>
      <c r="F59" s="12"/>
      <c r="G59" s="12"/>
      <c r="H59" s="12"/>
      <c r="I59" s="12"/>
      <c r="J59" s="12"/>
    </row>
    <row r="60" spans="1:10" x14ac:dyDescent="0.2">
      <c r="A60" s="12"/>
      <c r="B60" s="12" t="s">
        <v>272</v>
      </c>
      <c r="C60" s="12"/>
      <c r="D60" s="12"/>
      <c r="E60" s="12"/>
      <c r="F60" s="12"/>
      <c r="G60" s="12"/>
      <c r="H60" s="12"/>
      <c r="I60" s="12"/>
      <c r="J60" s="12"/>
    </row>
    <row r="61" spans="1:10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</row>
  </sheetData>
  <phoneticPr fontId="4" type="noConversion"/>
  <pageMargins left="0.75" right="0.75" top="1" bottom="1" header="0.5" footer="0.5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workbookViewId="0">
      <selection activeCell="B33" sqref="B33"/>
    </sheetView>
  </sheetViews>
  <sheetFormatPr defaultRowHeight="12.75" x14ac:dyDescent="0.2"/>
  <cols>
    <col min="1" max="1" width="7.140625" bestFit="1" customWidth="1"/>
    <col min="2" max="2" width="8.7109375" bestFit="1" customWidth="1"/>
    <col min="3" max="3" width="11.140625" bestFit="1" customWidth="1"/>
    <col min="4" max="4" width="10.42578125" bestFit="1" customWidth="1"/>
    <col min="5" max="5" width="8.7109375" bestFit="1" customWidth="1"/>
    <col min="6" max="6" width="10.5703125" bestFit="1" customWidth="1"/>
    <col min="7" max="10" width="10.140625" customWidth="1"/>
    <col min="11" max="11" width="11" bestFit="1" customWidth="1"/>
    <col min="12" max="12" width="14.5703125" bestFit="1" customWidth="1"/>
    <col min="14" max="15" width="12.140625" bestFit="1" customWidth="1"/>
    <col min="16" max="16" width="11.85546875" customWidth="1"/>
    <col min="17" max="17" width="11.85546875" bestFit="1" customWidth="1"/>
    <col min="18" max="19" width="11.85546875" customWidth="1"/>
    <col min="20" max="20" width="14.85546875" bestFit="1" customWidth="1"/>
    <col min="23" max="23" width="8.42578125" bestFit="1" customWidth="1"/>
  </cols>
  <sheetData>
    <row r="1" spans="1:24" ht="24.75" customHeight="1" x14ac:dyDescent="0.35">
      <c r="A1" s="47" t="s">
        <v>101</v>
      </c>
      <c r="B1" s="48"/>
    </row>
    <row r="2" spans="1:24" ht="24.75" customHeight="1" x14ac:dyDescent="0.35">
      <c r="A2" s="47"/>
      <c r="B2" s="48"/>
      <c r="C2" s="77"/>
      <c r="D2" s="41"/>
      <c r="E2" s="41"/>
      <c r="F2" s="41"/>
      <c r="G2" s="78" t="s">
        <v>127</v>
      </c>
      <c r="H2" s="41"/>
      <c r="I2" s="41"/>
      <c r="J2" s="41"/>
      <c r="K2" s="41"/>
      <c r="L2" s="42"/>
      <c r="N2" s="25"/>
      <c r="O2" s="41"/>
      <c r="P2" s="78" t="s">
        <v>126</v>
      </c>
      <c r="Q2" s="41"/>
      <c r="R2" s="41"/>
      <c r="S2" s="41"/>
      <c r="T2" s="41"/>
      <c r="U2" s="42"/>
      <c r="V2" s="79"/>
    </row>
    <row r="3" spans="1:24" x14ac:dyDescent="0.2">
      <c r="A3" s="12" t="s">
        <v>13</v>
      </c>
      <c r="B3" s="1" t="s">
        <v>0</v>
      </c>
      <c r="C3" s="73" t="s">
        <v>136</v>
      </c>
      <c r="D3" s="58" t="s">
        <v>208</v>
      </c>
      <c r="E3" s="58" t="s">
        <v>211</v>
      </c>
      <c r="F3" s="58"/>
      <c r="G3" s="58" t="s">
        <v>135</v>
      </c>
      <c r="H3" s="58" t="s">
        <v>134</v>
      </c>
      <c r="I3" s="58" t="s">
        <v>204</v>
      </c>
      <c r="J3" s="58" t="s">
        <v>134</v>
      </c>
      <c r="K3" s="58" t="s">
        <v>134</v>
      </c>
      <c r="L3" s="74" t="s">
        <v>1</v>
      </c>
      <c r="M3" s="1"/>
      <c r="N3" s="58" t="s">
        <v>18</v>
      </c>
      <c r="O3" s="163" t="s">
        <v>194</v>
      </c>
      <c r="P3" s="58" t="s">
        <v>8</v>
      </c>
      <c r="Q3" s="58" t="s">
        <v>12</v>
      </c>
      <c r="R3" s="58"/>
      <c r="S3" s="58" t="s">
        <v>139</v>
      </c>
      <c r="T3" s="58" t="s">
        <v>209</v>
      </c>
      <c r="U3" s="74" t="s">
        <v>1</v>
      </c>
      <c r="V3" s="58"/>
      <c r="W3" s="1" t="s">
        <v>3</v>
      </c>
      <c r="X3" s="1"/>
    </row>
    <row r="4" spans="1:24" x14ac:dyDescent="0.2">
      <c r="B4" s="1" t="s">
        <v>4</v>
      </c>
      <c r="C4" s="75" t="s">
        <v>2</v>
      </c>
      <c r="D4" s="60" t="s">
        <v>14</v>
      </c>
      <c r="E4" s="60" t="s">
        <v>212</v>
      </c>
      <c r="F4" s="60"/>
      <c r="G4" s="60" t="s">
        <v>1</v>
      </c>
      <c r="H4" s="60" t="s">
        <v>133</v>
      </c>
      <c r="I4" s="60" t="s">
        <v>205</v>
      </c>
      <c r="J4" s="60" t="s">
        <v>206</v>
      </c>
      <c r="K4" s="60" t="s">
        <v>207</v>
      </c>
      <c r="L4" s="76" t="s">
        <v>5</v>
      </c>
      <c r="M4" s="1"/>
      <c r="N4" s="60" t="s">
        <v>7</v>
      </c>
      <c r="O4" s="60" t="s">
        <v>6</v>
      </c>
      <c r="P4" s="60" t="s">
        <v>7</v>
      </c>
      <c r="Q4" s="60" t="s">
        <v>9</v>
      </c>
      <c r="R4" s="60"/>
      <c r="S4" s="60" t="s">
        <v>10</v>
      </c>
      <c r="T4" s="60" t="s">
        <v>210</v>
      </c>
      <c r="U4" s="76" t="s">
        <v>10</v>
      </c>
      <c r="V4" s="58"/>
      <c r="W4" s="1" t="s">
        <v>4</v>
      </c>
      <c r="X4" s="1"/>
    </row>
    <row r="5" spans="1:24" x14ac:dyDescent="0.2">
      <c r="B5" s="1"/>
      <c r="C5" s="58"/>
      <c r="D5" s="58"/>
      <c r="E5" s="58"/>
      <c r="F5" s="58"/>
      <c r="G5" s="3"/>
      <c r="H5" s="3"/>
      <c r="I5" s="3"/>
      <c r="J5" s="3"/>
      <c r="K5" s="3"/>
      <c r="L5" s="58"/>
      <c r="M5" s="1"/>
      <c r="N5" s="58"/>
      <c r="O5" s="58"/>
      <c r="P5" s="58"/>
      <c r="Q5" s="58"/>
      <c r="R5" s="58"/>
      <c r="S5" s="58"/>
      <c r="T5" s="58"/>
      <c r="U5" s="58"/>
      <c r="V5" s="58"/>
      <c r="W5" s="2"/>
      <c r="X5" s="1"/>
    </row>
    <row r="6" spans="1:24" x14ac:dyDescent="0.2">
      <c r="A6" s="5">
        <v>39083</v>
      </c>
      <c r="B6" s="52">
        <f>' Monthly Cash Book'!B13</f>
        <v>100</v>
      </c>
      <c r="C6" s="17">
        <f t="shared" ref="C6:C17" si="0">SUM(D6:F6)</f>
        <v>2838</v>
      </c>
      <c r="D6" s="52">
        <f>' Monthly Cash Book'!D44</f>
        <v>1338</v>
      </c>
      <c r="E6" s="52">
        <f>' Monthly Cash Book'!E44</f>
        <v>1500</v>
      </c>
      <c r="F6" s="52"/>
      <c r="G6" s="17">
        <f>SUM(H6:K6)</f>
        <v>1300</v>
      </c>
      <c r="H6" s="43">
        <f>' Monthly Cash Book'!H44:K44</f>
        <v>500</v>
      </c>
      <c r="I6" s="43">
        <f>' Monthly Cash Book'!I44:L44</f>
        <v>800</v>
      </c>
      <c r="J6" s="43">
        <f>' Monthly Cash Book'!J44:M44</f>
        <v>0</v>
      </c>
      <c r="K6" s="43">
        <f>' Monthly Cash Book'!K44:N44</f>
        <v>0</v>
      </c>
      <c r="L6" s="17">
        <f t="shared" ref="L6:L17" si="1">+B6+C6+G6</f>
        <v>4238</v>
      </c>
      <c r="M6" s="20"/>
      <c r="N6" s="52">
        <f>' Monthly Cash Book'!O44</f>
        <v>3200</v>
      </c>
      <c r="O6" s="52">
        <f>' Monthly Cash Book'!P44</f>
        <v>500</v>
      </c>
      <c r="P6" s="52">
        <f>' Monthly Cash Book'!Q44</f>
        <v>0</v>
      </c>
      <c r="Q6" s="52">
        <f>' Monthly Cash Book'!R44</f>
        <v>0</v>
      </c>
      <c r="R6" s="52">
        <f>' Monthly Cash Book'!S44</f>
        <v>0</v>
      </c>
      <c r="S6" s="52">
        <f>' Monthly Cash Book'!T44</f>
        <v>50</v>
      </c>
      <c r="T6" s="52">
        <f>' Monthly Cash Book'!U44</f>
        <v>350</v>
      </c>
      <c r="U6" s="20">
        <f>SUM(N6:T6)</f>
        <v>4100</v>
      </c>
      <c r="V6" s="20"/>
      <c r="W6" s="17">
        <f>L6-U6</f>
        <v>138</v>
      </c>
    </row>
    <row r="7" spans="1:24" x14ac:dyDescent="0.2">
      <c r="A7" s="5">
        <v>39114</v>
      </c>
      <c r="B7" s="52">
        <f>' Monthly Cash Book'!X44</f>
        <v>138</v>
      </c>
      <c r="C7" s="17">
        <f t="shared" si="0"/>
        <v>0</v>
      </c>
      <c r="D7" s="52">
        <f>' Monthly Cash Book'!D45</f>
        <v>0</v>
      </c>
      <c r="E7" s="52">
        <f>' Monthly Cash Book'!E45</f>
        <v>0</v>
      </c>
      <c r="F7" s="52"/>
      <c r="G7" s="17">
        <f>SUM(H7:K7)</f>
        <v>0</v>
      </c>
      <c r="H7" s="43">
        <f>' Monthly Cash Book'!H45:K45</f>
        <v>0</v>
      </c>
      <c r="I7" s="43">
        <f>' Monthly Cash Book'!I45:L45</f>
        <v>0</v>
      </c>
      <c r="J7" s="43">
        <f>' Monthly Cash Book'!J45:M45</f>
        <v>0</v>
      </c>
      <c r="K7" s="43">
        <f>' Monthly Cash Book'!K45:N45</f>
        <v>0</v>
      </c>
      <c r="L7" s="17">
        <f t="shared" si="1"/>
        <v>138</v>
      </c>
      <c r="M7" s="20"/>
      <c r="N7" s="52"/>
      <c r="O7" s="52"/>
      <c r="P7" s="52"/>
      <c r="Q7" s="52"/>
      <c r="R7" s="52"/>
      <c r="S7" s="52"/>
      <c r="T7" s="52"/>
      <c r="U7" s="20">
        <f t="shared" ref="U7:U17" si="2">SUM(N7:T7)</f>
        <v>0</v>
      </c>
      <c r="V7" s="20"/>
      <c r="W7" s="17">
        <f t="shared" ref="W7:W16" si="3">L7-T7</f>
        <v>138</v>
      </c>
    </row>
    <row r="8" spans="1:24" x14ac:dyDescent="0.2">
      <c r="A8" s="5">
        <v>39142</v>
      </c>
      <c r="B8" s="52">
        <f>' Monthly Cash Book'!X45</f>
        <v>0</v>
      </c>
      <c r="C8" s="17">
        <f t="shared" si="0"/>
        <v>0</v>
      </c>
      <c r="D8" s="52">
        <f>' Monthly Cash Book'!D46</f>
        <v>0</v>
      </c>
      <c r="E8" s="52">
        <f>' Monthly Cash Book'!E46</f>
        <v>0</v>
      </c>
      <c r="F8" s="52"/>
      <c r="G8" s="17">
        <f>SUM(H8:K8)</f>
        <v>0</v>
      </c>
      <c r="H8" s="43">
        <f>' Monthly Cash Book'!H46:K46</f>
        <v>0</v>
      </c>
      <c r="I8" s="43">
        <f>' Monthly Cash Book'!I46:L46</f>
        <v>0</v>
      </c>
      <c r="J8" s="43">
        <f>' Monthly Cash Book'!J46:M46</f>
        <v>0</v>
      </c>
      <c r="K8" s="43">
        <f>' Monthly Cash Book'!K46:N46</f>
        <v>0</v>
      </c>
      <c r="L8" s="17">
        <f t="shared" si="1"/>
        <v>0</v>
      </c>
      <c r="M8" s="20"/>
      <c r="N8" s="52"/>
      <c r="O8" s="52"/>
      <c r="P8" s="52"/>
      <c r="Q8" s="52"/>
      <c r="R8" s="52"/>
      <c r="S8" s="52"/>
      <c r="T8" s="52"/>
      <c r="U8" s="20">
        <f t="shared" si="2"/>
        <v>0</v>
      </c>
      <c r="V8" s="20"/>
      <c r="W8" s="17">
        <f t="shared" si="3"/>
        <v>0</v>
      </c>
    </row>
    <row r="9" spans="1:24" x14ac:dyDescent="0.2">
      <c r="A9" s="5">
        <v>39173</v>
      </c>
      <c r="B9" s="52">
        <f>' Monthly Cash Book'!X46</f>
        <v>0</v>
      </c>
      <c r="C9" s="17">
        <f t="shared" si="0"/>
        <v>0</v>
      </c>
      <c r="D9" s="52">
        <f>' Monthly Cash Book'!D47</f>
        <v>0</v>
      </c>
      <c r="E9" s="52">
        <f>' Monthly Cash Book'!E47</f>
        <v>0</v>
      </c>
      <c r="F9" s="52"/>
      <c r="G9" s="17">
        <f t="shared" ref="G9:G17" si="4">SUM(H9:K9)</f>
        <v>0</v>
      </c>
      <c r="H9" s="43">
        <f>' Monthly Cash Book'!H47:K47</f>
        <v>0</v>
      </c>
      <c r="I9" s="43">
        <f>' Monthly Cash Book'!I47:L47</f>
        <v>0</v>
      </c>
      <c r="J9" s="43">
        <f>' Monthly Cash Book'!J47:M47</f>
        <v>0</v>
      </c>
      <c r="K9" s="43">
        <f>' Monthly Cash Book'!K47:N47</f>
        <v>0</v>
      </c>
      <c r="L9" s="17">
        <f t="shared" si="1"/>
        <v>0</v>
      </c>
      <c r="M9" s="20"/>
      <c r="N9" s="52"/>
      <c r="O9" s="52"/>
      <c r="P9" s="52"/>
      <c r="Q9" s="52"/>
      <c r="R9" s="52"/>
      <c r="S9" s="52"/>
      <c r="T9" s="52"/>
      <c r="U9" s="20">
        <f t="shared" si="2"/>
        <v>0</v>
      </c>
      <c r="V9" s="20"/>
      <c r="W9" s="17">
        <f t="shared" si="3"/>
        <v>0</v>
      </c>
    </row>
    <row r="10" spans="1:24" x14ac:dyDescent="0.2">
      <c r="A10" s="5">
        <v>39203</v>
      </c>
      <c r="B10" s="52">
        <f>' Monthly Cash Book'!X47</f>
        <v>0</v>
      </c>
      <c r="C10" s="17">
        <f t="shared" si="0"/>
        <v>0</v>
      </c>
      <c r="D10" s="52">
        <f>' Monthly Cash Book'!D48</f>
        <v>0</v>
      </c>
      <c r="E10" s="52">
        <f>' Monthly Cash Book'!E48</f>
        <v>0</v>
      </c>
      <c r="F10" s="52"/>
      <c r="G10" s="17">
        <f t="shared" si="4"/>
        <v>0</v>
      </c>
      <c r="H10" s="43">
        <f>' Monthly Cash Book'!H48:K48</f>
        <v>0</v>
      </c>
      <c r="I10" s="43">
        <f>' Monthly Cash Book'!I48:L48</f>
        <v>0</v>
      </c>
      <c r="J10" s="43">
        <f>' Monthly Cash Book'!J48:M48</f>
        <v>0</v>
      </c>
      <c r="K10" s="43">
        <f>' Monthly Cash Book'!K48:N48</f>
        <v>0</v>
      </c>
      <c r="L10" s="17">
        <f t="shared" si="1"/>
        <v>0</v>
      </c>
      <c r="M10" s="20"/>
      <c r="N10" s="52"/>
      <c r="O10" s="52"/>
      <c r="P10" s="52"/>
      <c r="Q10" s="52"/>
      <c r="R10" s="52"/>
      <c r="S10" s="52"/>
      <c r="T10" s="52"/>
      <c r="U10" s="20">
        <f t="shared" si="2"/>
        <v>0</v>
      </c>
      <c r="V10" s="20"/>
      <c r="W10" s="17">
        <f t="shared" si="3"/>
        <v>0</v>
      </c>
    </row>
    <row r="11" spans="1:24" x14ac:dyDescent="0.2">
      <c r="A11" s="5">
        <v>39234</v>
      </c>
      <c r="B11" s="52">
        <f>' Monthly Cash Book'!X48</f>
        <v>0</v>
      </c>
      <c r="C11" s="17">
        <f t="shared" si="0"/>
        <v>0</v>
      </c>
      <c r="D11" s="52">
        <f>' Monthly Cash Book'!D49</f>
        <v>0</v>
      </c>
      <c r="E11" s="52">
        <f>' Monthly Cash Book'!E49</f>
        <v>0</v>
      </c>
      <c r="F11" s="52"/>
      <c r="G11" s="17">
        <f t="shared" si="4"/>
        <v>0</v>
      </c>
      <c r="H11" s="43">
        <f>' Monthly Cash Book'!H49:K49</f>
        <v>0</v>
      </c>
      <c r="I11" s="43">
        <f>' Monthly Cash Book'!I49:L49</f>
        <v>0</v>
      </c>
      <c r="J11" s="43">
        <f>' Monthly Cash Book'!J49:M49</f>
        <v>0</v>
      </c>
      <c r="K11" s="43">
        <f>' Monthly Cash Book'!K49:N49</f>
        <v>0</v>
      </c>
      <c r="L11" s="17">
        <f t="shared" si="1"/>
        <v>0</v>
      </c>
      <c r="M11" s="20"/>
      <c r="N11" s="52"/>
      <c r="O11" s="52"/>
      <c r="P11" s="52"/>
      <c r="Q11" s="52"/>
      <c r="R11" s="52"/>
      <c r="S11" s="52"/>
      <c r="T11" s="52"/>
      <c r="U11" s="20">
        <f t="shared" si="2"/>
        <v>0</v>
      </c>
      <c r="V11" s="20"/>
      <c r="W11" s="17">
        <f t="shared" si="3"/>
        <v>0</v>
      </c>
    </row>
    <row r="12" spans="1:24" x14ac:dyDescent="0.2">
      <c r="A12" s="5">
        <v>39264</v>
      </c>
      <c r="B12" s="52">
        <f>' Monthly Cash Book'!X49</f>
        <v>0</v>
      </c>
      <c r="C12" s="17">
        <f t="shared" si="0"/>
        <v>0</v>
      </c>
      <c r="D12" s="52">
        <f>' Monthly Cash Book'!D50</f>
        <v>0</v>
      </c>
      <c r="E12" s="52">
        <f>' Monthly Cash Book'!E50</f>
        <v>0</v>
      </c>
      <c r="F12" s="52"/>
      <c r="G12" s="17">
        <f t="shared" si="4"/>
        <v>0</v>
      </c>
      <c r="H12" s="43">
        <f>' Monthly Cash Book'!H50:K50</f>
        <v>0</v>
      </c>
      <c r="I12" s="43">
        <f>' Monthly Cash Book'!I50:L50</f>
        <v>0</v>
      </c>
      <c r="J12" s="43">
        <f>' Monthly Cash Book'!J50:M50</f>
        <v>0</v>
      </c>
      <c r="K12" s="43">
        <f>' Monthly Cash Book'!K50:N50</f>
        <v>0</v>
      </c>
      <c r="L12" s="17">
        <f t="shared" si="1"/>
        <v>0</v>
      </c>
      <c r="M12" s="20"/>
      <c r="N12" s="52"/>
      <c r="O12" s="52"/>
      <c r="P12" s="52"/>
      <c r="Q12" s="52"/>
      <c r="R12" s="52"/>
      <c r="S12" s="52"/>
      <c r="T12" s="52"/>
      <c r="U12" s="20">
        <f t="shared" si="2"/>
        <v>0</v>
      </c>
      <c r="V12" s="20"/>
      <c r="W12" s="17">
        <f t="shared" si="3"/>
        <v>0</v>
      </c>
    </row>
    <row r="13" spans="1:24" x14ac:dyDescent="0.2">
      <c r="A13" s="5">
        <v>39295</v>
      </c>
      <c r="B13" s="52">
        <f>' Monthly Cash Book'!X50</f>
        <v>0</v>
      </c>
      <c r="C13" s="17">
        <f t="shared" si="0"/>
        <v>0</v>
      </c>
      <c r="D13" s="52">
        <f>' Monthly Cash Book'!D51</f>
        <v>0</v>
      </c>
      <c r="E13" s="52">
        <f>' Monthly Cash Book'!E51</f>
        <v>0</v>
      </c>
      <c r="F13" s="52"/>
      <c r="G13" s="17">
        <f t="shared" si="4"/>
        <v>0</v>
      </c>
      <c r="H13" s="43">
        <f>' Monthly Cash Book'!H51:K51</f>
        <v>0</v>
      </c>
      <c r="I13" s="43">
        <f>' Monthly Cash Book'!I51:L51</f>
        <v>0</v>
      </c>
      <c r="J13" s="43">
        <f>' Monthly Cash Book'!J51:M51</f>
        <v>0</v>
      </c>
      <c r="K13" s="43">
        <f>' Monthly Cash Book'!K51:N51</f>
        <v>0</v>
      </c>
      <c r="L13" s="17">
        <f t="shared" si="1"/>
        <v>0</v>
      </c>
      <c r="M13" s="20"/>
      <c r="N13" s="52"/>
      <c r="O13" s="52"/>
      <c r="P13" s="52"/>
      <c r="Q13" s="52"/>
      <c r="R13" s="52"/>
      <c r="S13" s="52"/>
      <c r="T13" s="52"/>
      <c r="U13" s="20">
        <f t="shared" si="2"/>
        <v>0</v>
      </c>
      <c r="V13" s="20"/>
      <c r="W13" s="17">
        <f t="shared" si="3"/>
        <v>0</v>
      </c>
    </row>
    <row r="14" spans="1:24" x14ac:dyDescent="0.2">
      <c r="A14" s="5">
        <v>39326</v>
      </c>
      <c r="B14" s="52">
        <f>' Monthly Cash Book'!X51</f>
        <v>0</v>
      </c>
      <c r="C14" s="17">
        <f t="shared" si="0"/>
        <v>0</v>
      </c>
      <c r="D14" s="52">
        <f>' Monthly Cash Book'!D52</f>
        <v>0</v>
      </c>
      <c r="E14" s="52">
        <f>' Monthly Cash Book'!E52</f>
        <v>0</v>
      </c>
      <c r="F14" s="52"/>
      <c r="G14" s="17">
        <f t="shared" si="4"/>
        <v>0</v>
      </c>
      <c r="H14" s="43">
        <f>' Monthly Cash Book'!H52:K52</f>
        <v>0</v>
      </c>
      <c r="I14" s="43">
        <f>' Monthly Cash Book'!I52:L52</f>
        <v>0</v>
      </c>
      <c r="J14" s="43">
        <f>' Monthly Cash Book'!J52:M52</f>
        <v>0</v>
      </c>
      <c r="K14" s="43">
        <f>' Monthly Cash Book'!K52:N52</f>
        <v>0</v>
      </c>
      <c r="L14" s="17">
        <f t="shared" si="1"/>
        <v>0</v>
      </c>
      <c r="M14" s="20"/>
      <c r="N14" s="52"/>
      <c r="O14" s="52"/>
      <c r="P14" s="52"/>
      <c r="Q14" s="52"/>
      <c r="R14" s="52"/>
      <c r="S14" s="52"/>
      <c r="T14" s="52"/>
      <c r="U14" s="20">
        <f t="shared" si="2"/>
        <v>0</v>
      </c>
      <c r="V14" s="20"/>
      <c r="W14" s="17">
        <f t="shared" si="3"/>
        <v>0</v>
      </c>
    </row>
    <row r="15" spans="1:24" x14ac:dyDescent="0.2">
      <c r="A15" s="5">
        <v>39356</v>
      </c>
      <c r="B15" s="52">
        <f>' Monthly Cash Book'!X52</f>
        <v>0</v>
      </c>
      <c r="C15" s="17">
        <f t="shared" si="0"/>
        <v>0</v>
      </c>
      <c r="D15" s="52">
        <f>' Monthly Cash Book'!D54</f>
        <v>0</v>
      </c>
      <c r="E15" s="52">
        <f>' Monthly Cash Book'!E54</f>
        <v>0</v>
      </c>
      <c r="F15" s="52"/>
      <c r="G15" s="17">
        <f t="shared" si="4"/>
        <v>0</v>
      </c>
      <c r="H15" s="43">
        <f>' Monthly Cash Book'!H54:K54</f>
        <v>0</v>
      </c>
      <c r="I15" s="43">
        <f>' Monthly Cash Book'!I54:L54</f>
        <v>0</v>
      </c>
      <c r="J15" s="43">
        <f>' Monthly Cash Book'!J54:M54</f>
        <v>0</v>
      </c>
      <c r="K15" s="43">
        <f>' Monthly Cash Book'!K54:N54</f>
        <v>0</v>
      </c>
      <c r="L15" s="17">
        <f t="shared" si="1"/>
        <v>0</v>
      </c>
      <c r="M15" s="20"/>
      <c r="N15" s="52"/>
      <c r="O15" s="52"/>
      <c r="P15" s="52"/>
      <c r="Q15" s="52"/>
      <c r="R15" s="52"/>
      <c r="S15" s="52"/>
      <c r="T15" s="52"/>
      <c r="U15" s="20">
        <f t="shared" si="2"/>
        <v>0</v>
      </c>
      <c r="V15" s="20"/>
      <c r="W15" s="17">
        <f t="shared" si="3"/>
        <v>0</v>
      </c>
    </row>
    <row r="16" spans="1:24" x14ac:dyDescent="0.2">
      <c r="A16" s="5">
        <v>39387</v>
      </c>
      <c r="B16" s="52">
        <f>' Monthly Cash Book'!X54</f>
        <v>0</v>
      </c>
      <c r="C16" s="17">
        <f t="shared" si="0"/>
        <v>0</v>
      </c>
      <c r="D16" s="52">
        <f>' Monthly Cash Book'!D55</f>
        <v>0</v>
      </c>
      <c r="E16" s="52">
        <f>' Monthly Cash Book'!E55</f>
        <v>0</v>
      </c>
      <c r="F16" s="52"/>
      <c r="G16" s="17">
        <f t="shared" si="4"/>
        <v>0</v>
      </c>
      <c r="H16" s="43">
        <f>' Monthly Cash Book'!H55:K55</f>
        <v>0</v>
      </c>
      <c r="I16" s="43">
        <f>' Monthly Cash Book'!I55:L55</f>
        <v>0</v>
      </c>
      <c r="J16" s="43">
        <f>' Monthly Cash Book'!J55:M55</f>
        <v>0</v>
      </c>
      <c r="K16" s="43">
        <f>' Monthly Cash Book'!K55:N55</f>
        <v>0</v>
      </c>
      <c r="L16" s="17">
        <f t="shared" si="1"/>
        <v>0</v>
      </c>
      <c r="M16" s="20"/>
      <c r="N16" s="52"/>
      <c r="O16" s="52"/>
      <c r="P16" s="52"/>
      <c r="Q16" s="52"/>
      <c r="R16" s="52"/>
      <c r="S16" s="52"/>
      <c r="T16" s="52"/>
      <c r="U16" s="20">
        <f t="shared" si="2"/>
        <v>0</v>
      </c>
      <c r="V16" s="20"/>
      <c r="W16" s="17">
        <f t="shared" si="3"/>
        <v>0</v>
      </c>
    </row>
    <row r="17" spans="1:23" x14ac:dyDescent="0.2">
      <c r="A17" s="5">
        <v>39417</v>
      </c>
      <c r="B17" s="52">
        <f>' Monthly Cash Book'!X55</f>
        <v>0</v>
      </c>
      <c r="C17" s="17">
        <f t="shared" si="0"/>
        <v>0</v>
      </c>
      <c r="D17" s="52">
        <f>' Monthly Cash Book'!D56</f>
        <v>0</v>
      </c>
      <c r="E17" s="52">
        <f>' Monthly Cash Book'!E56</f>
        <v>0</v>
      </c>
      <c r="F17" s="51"/>
      <c r="G17" s="17">
        <f t="shared" si="4"/>
        <v>0</v>
      </c>
      <c r="H17" s="43">
        <f>' Monthly Cash Book'!H56:K56</f>
        <v>0</v>
      </c>
      <c r="I17" s="43">
        <f>' Monthly Cash Book'!I56:L56</f>
        <v>0</v>
      </c>
      <c r="J17" s="43">
        <f>' Monthly Cash Book'!J56:M56</f>
        <v>0</v>
      </c>
      <c r="K17" s="43">
        <f>' Monthly Cash Book'!K56:N56</f>
        <v>0</v>
      </c>
      <c r="L17" s="17">
        <f t="shared" si="1"/>
        <v>0</v>
      </c>
      <c r="M17" s="17"/>
      <c r="N17" s="51"/>
      <c r="O17" s="51"/>
      <c r="P17" s="51"/>
      <c r="Q17" s="51"/>
      <c r="R17" s="51"/>
      <c r="S17" s="51"/>
      <c r="T17" s="51"/>
      <c r="U17" s="20">
        <f t="shared" si="2"/>
        <v>0</v>
      </c>
      <c r="V17" s="20"/>
      <c r="W17" s="17">
        <f>L17-U17</f>
        <v>0</v>
      </c>
    </row>
    <row r="18" spans="1:23" x14ac:dyDescent="0.2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N18" s="20"/>
      <c r="O18" s="20"/>
      <c r="P18" s="20"/>
      <c r="Q18" s="20"/>
      <c r="R18" s="20"/>
      <c r="S18" s="20"/>
      <c r="T18" s="20"/>
      <c r="V18" s="20"/>
      <c r="W18" s="20"/>
    </row>
    <row r="19" spans="1:23" ht="13.5" thickBot="1" x14ac:dyDescent="0.25">
      <c r="B19" s="21"/>
      <c r="C19" s="21">
        <f>SUM(C6:C18)</f>
        <v>2838</v>
      </c>
      <c r="D19" s="21">
        <f t="shared" ref="D19:N19" si="5">SUM(D6:D18)</f>
        <v>1338</v>
      </c>
      <c r="E19" s="21">
        <f t="shared" si="5"/>
        <v>1500</v>
      </c>
      <c r="F19" s="21">
        <f t="shared" si="5"/>
        <v>0</v>
      </c>
      <c r="G19" s="21">
        <f t="shared" si="5"/>
        <v>1300</v>
      </c>
      <c r="H19" s="21">
        <f t="shared" si="5"/>
        <v>500</v>
      </c>
      <c r="I19" s="21">
        <f t="shared" si="5"/>
        <v>800</v>
      </c>
      <c r="J19" s="21">
        <f t="shared" si="5"/>
        <v>0</v>
      </c>
      <c r="K19" s="21">
        <f t="shared" si="5"/>
        <v>0</v>
      </c>
      <c r="L19" s="21">
        <f t="shared" si="5"/>
        <v>4376</v>
      </c>
      <c r="N19" s="21">
        <f t="shared" si="5"/>
        <v>3200</v>
      </c>
      <c r="O19" s="21">
        <f t="shared" ref="O19" si="6">SUM(O6:O18)</f>
        <v>500</v>
      </c>
      <c r="P19" s="21">
        <f t="shared" ref="P19" si="7">SUM(P6:P18)</f>
        <v>0</v>
      </c>
      <c r="Q19" s="21">
        <f t="shared" ref="Q19" si="8">SUM(Q6:Q18)</f>
        <v>0</v>
      </c>
      <c r="R19" s="21">
        <f t="shared" ref="R19" si="9">SUM(R6:R18)</f>
        <v>0</v>
      </c>
      <c r="S19" s="21">
        <f t="shared" ref="S19" si="10">SUM(S6:S18)</f>
        <v>50</v>
      </c>
      <c r="T19" s="21">
        <f t="shared" ref="T19" si="11">SUM(T6:T18)</f>
        <v>350</v>
      </c>
      <c r="U19" s="21">
        <f t="shared" ref="U19" si="12">SUM(U6:U18)</f>
        <v>4100</v>
      </c>
      <c r="V19" s="20"/>
      <c r="W19" s="21">
        <f t="shared" ref="W19" si="13">W17</f>
        <v>0</v>
      </c>
    </row>
    <row r="20" spans="1:23" ht="13.5" thickTop="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N20" s="10"/>
      <c r="O20" s="10"/>
      <c r="P20" s="10"/>
      <c r="Q20" s="10"/>
      <c r="R20" s="10"/>
      <c r="S20" s="10"/>
      <c r="T20" s="10"/>
      <c r="V20" s="20"/>
      <c r="W20" s="10"/>
    </row>
    <row r="21" spans="1:23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N21" s="10"/>
      <c r="O21" s="10"/>
      <c r="P21" s="10"/>
      <c r="Q21" s="10"/>
      <c r="R21" s="10"/>
      <c r="S21" s="10"/>
      <c r="T21" s="10"/>
      <c r="W21" s="10"/>
    </row>
    <row r="22" spans="1:23" x14ac:dyDescent="0.2">
      <c r="A22" s="172" t="s">
        <v>259</v>
      </c>
      <c r="B22" s="172"/>
      <c r="C22" s="172"/>
      <c r="D22" s="172"/>
      <c r="H22" s="10"/>
      <c r="I22" s="10"/>
      <c r="J22" s="10"/>
      <c r="K22" s="10"/>
    </row>
    <row r="23" spans="1:23" x14ac:dyDescent="0.2">
      <c r="B23" s="12" t="s">
        <v>236</v>
      </c>
      <c r="C23" t="s">
        <v>257</v>
      </c>
      <c r="H23" s="10"/>
      <c r="I23" s="10"/>
      <c r="J23" s="10"/>
      <c r="K23" s="10"/>
    </row>
    <row r="24" spans="1:23" x14ac:dyDescent="0.2">
      <c r="B24" s="12" t="s">
        <v>236</v>
      </c>
      <c r="C24" t="s">
        <v>256</v>
      </c>
      <c r="H24" s="10"/>
      <c r="I24" s="10"/>
      <c r="J24" s="10"/>
      <c r="K24" s="10"/>
    </row>
    <row r="25" spans="1:23" x14ac:dyDescent="0.2">
      <c r="B25" s="12" t="s">
        <v>236</v>
      </c>
      <c r="C25" t="s">
        <v>103</v>
      </c>
      <c r="H25" s="10"/>
      <c r="I25" s="10"/>
      <c r="J25" s="10"/>
      <c r="K25" s="10"/>
    </row>
    <row r="26" spans="1:23" x14ac:dyDescent="0.2">
      <c r="B26" s="12" t="s">
        <v>236</v>
      </c>
      <c r="C26" t="s">
        <v>258</v>
      </c>
      <c r="H26" s="10"/>
      <c r="I26" s="10"/>
      <c r="J26" s="10"/>
      <c r="K26" s="10"/>
    </row>
    <row r="27" spans="1:23" x14ac:dyDescent="0.2">
      <c r="B27" s="12" t="s">
        <v>236</v>
      </c>
      <c r="C27" t="s">
        <v>260</v>
      </c>
      <c r="H27" s="10"/>
      <c r="I27" s="10"/>
      <c r="J27" s="10"/>
      <c r="K27" s="10"/>
    </row>
    <row r="28" spans="1:23" x14ac:dyDescent="0.2">
      <c r="B28" s="12" t="s">
        <v>236</v>
      </c>
      <c r="C28" s="291" t="s">
        <v>269</v>
      </c>
      <c r="H28" s="10"/>
      <c r="I28" s="10"/>
      <c r="J28" s="10"/>
      <c r="K28" s="10"/>
    </row>
    <row r="29" spans="1:23" x14ac:dyDescent="0.2">
      <c r="H29" s="10"/>
      <c r="I29" s="10"/>
      <c r="J29" s="10"/>
      <c r="K29" s="10"/>
    </row>
    <row r="30" spans="1:23" x14ac:dyDescent="0.2">
      <c r="A30" s="12" t="s">
        <v>261</v>
      </c>
      <c r="B30" s="12"/>
      <c r="C30" s="12"/>
      <c r="D30" s="12"/>
      <c r="E30" s="12"/>
      <c r="F30" s="12"/>
      <c r="G30" s="12"/>
      <c r="H30" s="10"/>
      <c r="I30" s="10"/>
      <c r="J30" s="10"/>
      <c r="K30" s="10"/>
    </row>
    <row r="31" spans="1:23" x14ac:dyDescent="0.2">
      <c r="A31" s="12"/>
      <c r="B31" s="12" t="s">
        <v>262</v>
      </c>
      <c r="C31" s="12"/>
      <c r="D31" s="12"/>
      <c r="E31" s="12"/>
      <c r="F31" s="12"/>
      <c r="G31" s="12"/>
      <c r="H31" s="10"/>
      <c r="I31" s="10"/>
      <c r="J31" s="10"/>
      <c r="K31" s="10"/>
    </row>
    <row r="32" spans="1:23" x14ac:dyDescent="0.2">
      <c r="A32" s="12"/>
      <c r="B32" s="12" t="s">
        <v>263</v>
      </c>
      <c r="C32" s="12"/>
      <c r="D32" s="12"/>
      <c r="E32" s="12"/>
      <c r="F32" s="12"/>
      <c r="G32" s="12"/>
      <c r="H32" s="10"/>
      <c r="I32" s="10"/>
      <c r="J32" s="10"/>
      <c r="K32" s="10"/>
    </row>
    <row r="33" spans="1:11" x14ac:dyDescent="0.2">
      <c r="A33" s="12"/>
      <c r="B33" s="12" t="s">
        <v>272</v>
      </c>
      <c r="C33" s="12"/>
      <c r="D33" s="12"/>
      <c r="E33" s="12"/>
      <c r="F33" s="12"/>
      <c r="G33" s="12"/>
      <c r="H33" s="10"/>
      <c r="I33" s="10"/>
      <c r="J33" s="10"/>
      <c r="K33" s="10"/>
    </row>
    <row r="34" spans="1:11" x14ac:dyDescent="0.2">
      <c r="A34" s="12"/>
      <c r="B34" s="12"/>
      <c r="C34" s="12"/>
      <c r="D34" s="12"/>
      <c r="E34" s="12"/>
      <c r="F34" s="12"/>
      <c r="G34" s="12"/>
      <c r="H34" s="10"/>
      <c r="I34" s="10"/>
      <c r="J34" s="10"/>
      <c r="K34" s="10"/>
    </row>
    <row r="35" spans="1:11" x14ac:dyDescent="0.2">
      <c r="F35" s="10"/>
      <c r="G35" s="10"/>
      <c r="H35" s="10"/>
      <c r="I35" s="10"/>
      <c r="J35" s="10"/>
      <c r="K35" s="10"/>
    </row>
    <row r="36" spans="1:11" x14ac:dyDescent="0.2">
      <c r="F36" s="10"/>
      <c r="G36" s="10"/>
      <c r="H36" s="10"/>
      <c r="I36" s="10"/>
      <c r="J36" s="10"/>
      <c r="K36" s="10"/>
    </row>
    <row r="37" spans="1:11" x14ac:dyDescent="0.2">
      <c r="F37" s="10"/>
      <c r="G37" s="10"/>
      <c r="H37" s="10"/>
      <c r="I37" s="10"/>
      <c r="J37" s="10"/>
      <c r="K37" s="10"/>
    </row>
    <row r="38" spans="1:11" x14ac:dyDescent="0.2">
      <c r="F38" s="10"/>
      <c r="G38" s="10"/>
      <c r="H38" s="10"/>
      <c r="I38" s="10"/>
      <c r="J38" s="10"/>
      <c r="K38" s="10"/>
    </row>
    <row r="39" spans="1:11" x14ac:dyDescent="0.2">
      <c r="F39" s="10"/>
      <c r="G39" s="10"/>
      <c r="H39" s="10"/>
      <c r="I39" s="10"/>
      <c r="J39" s="10"/>
      <c r="K39" s="10"/>
    </row>
    <row r="40" spans="1:11" x14ac:dyDescent="0.2">
      <c r="F40" s="10"/>
      <c r="G40" s="10"/>
      <c r="H40" s="10"/>
      <c r="I40" s="10"/>
      <c r="J40" s="10"/>
      <c r="K40" s="10"/>
    </row>
    <row r="41" spans="1:11" x14ac:dyDescent="0.2">
      <c r="F41" s="10"/>
      <c r="G41" s="10"/>
      <c r="H41" s="10"/>
      <c r="I41" s="10"/>
      <c r="J41" s="10"/>
      <c r="K41" s="10"/>
    </row>
    <row r="42" spans="1:11" x14ac:dyDescent="0.2">
      <c r="F42" s="10"/>
      <c r="G42" s="10"/>
      <c r="H42" s="10"/>
      <c r="I42" s="10"/>
      <c r="J42" s="10"/>
      <c r="K42" s="10"/>
    </row>
    <row r="43" spans="1:11" x14ac:dyDescent="0.2">
      <c r="F43" s="10"/>
      <c r="G43" s="10"/>
      <c r="H43" s="10"/>
      <c r="I43" s="10"/>
      <c r="J43" s="10"/>
      <c r="K43" s="10"/>
    </row>
    <row r="44" spans="1:11" x14ac:dyDescent="0.2">
      <c r="F44" s="10"/>
      <c r="G44" s="10"/>
      <c r="H44" s="10"/>
      <c r="I44" s="10"/>
      <c r="J44" s="10"/>
      <c r="K44" s="10"/>
    </row>
    <row r="45" spans="1:11" x14ac:dyDescent="0.2">
      <c r="F45" s="10"/>
      <c r="G45" s="10"/>
      <c r="H45" s="10"/>
      <c r="I45" s="10"/>
      <c r="J45" s="10"/>
      <c r="K45" s="10"/>
    </row>
    <row r="46" spans="1:11" x14ac:dyDescent="0.2">
      <c r="F46" s="10"/>
      <c r="G46" s="10"/>
      <c r="H46" s="10"/>
      <c r="I46" s="10"/>
      <c r="J46" s="10"/>
      <c r="K46" s="10"/>
    </row>
    <row r="47" spans="1:11" x14ac:dyDescent="0.2">
      <c r="F47" s="10"/>
      <c r="G47" s="10"/>
      <c r="H47" s="10"/>
      <c r="I47" s="10"/>
      <c r="J47" s="10"/>
      <c r="K47" s="10"/>
    </row>
    <row r="48" spans="1:11" x14ac:dyDescent="0.2">
      <c r="F48" s="10"/>
      <c r="G48" s="10"/>
      <c r="H48" s="10"/>
      <c r="I48" s="10"/>
      <c r="J48" s="10"/>
      <c r="K48" s="10"/>
    </row>
    <row r="49" spans="6:11" x14ac:dyDescent="0.2">
      <c r="F49" s="10"/>
      <c r="G49" s="10"/>
      <c r="H49" s="10"/>
      <c r="I49" s="10"/>
      <c r="J49" s="10"/>
      <c r="K49" s="10"/>
    </row>
    <row r="50" spans="6:11" x14ac:dyDescent="0.2">
      <c r="F50" s="10"/>
      <c r="G50" s="10"/>
      <c r="H50" s="10"/>
      <c r="I50" s="10"/>
      <c r="J50" s="10"/>
      <c r="K50" s="10"/>
    </row>
    <row r="51" spans="6:11" x14ac:dyDescent="0.2">
      <c r="F51" s="10"/>
      <c r="G51" s="10"/>
      <c r="H51" s="10"/>
      <c r="I51" s="10"/>
      <c r="J51" s="10"/>
      <c r="K51" s="10"/>
    </row>
    <row r="52" spans="6:11" x14ac:dyDescent="0.2">
      <c r="F52" s="10"/>
      <c r="G52" s="10"/>
      <c r="H52" s="10"/>
      <c r="I52" s="10"/>
      <c r="J52" s="10"/>
      <c r="K52" s="10"/>
    </row>
    <row r="53" spans="6:11" x14ac:dyDescent="0.2">
      <c r="F53" s="10"/>
      <c r="G53" s="10"/>
      <c r="H53" s="10"/>
      <c r="I53" s="10"/>
      <c r="J53" s="10"/>
      <c r="K53" s="10"/>
    </row>
    <row r="54" spans="6:11" x14ac:dyDescent="0.2">
      <c r="F54" s="10"/>
      <c r="G54" s="10"/>
      <c r="H54" s="10"/>
      <c r="I54" s="10"/>
      <c r="J54" s="10"/>
      <c r="K54" s="10"/>
    </row>
    <row r="55" spans="6:11" x14ac:dyDescent="0.2">
      <c r="F55" s="10"/>
      <c r="G55" s="10"/>
      <c r="H55" s="10"/>
      <c r="I55" s="10"/>
      <c r="J55" s="10"/>
      <c r="K55" s="10"/>
    </row>
    <row r="56" spans="6:11" x14ac:dyDescent="0.2">
      <c r="F56" s="10"/>
      <c r="G56" s="10"/>
      <c r="H56" s="10"/>
      <c r="I56" s="10"/>
      <c r="J56" s="10"/>
      <c r="K56" s="10"/>
    </row>
    <row r="57" spans="6:11" x14ac:dyDescent="0.2">
      <c r="F57" s="10"/>
      <c r="G57" s="10"/>
      <c r="H57" s="10"/>
      <c r="I57" s="10"/>
      <c r="J57" s="10"/>
      <c r="K57" s="10"/>
    </row>
    <row r="58" spans="6:11" x14ac:dyDescent="0.2">
      <c r="F58" s="10"/>
      <c r="G58" s="10"/>
      <c r="H58" s="10"/>
      <c r="I58" s="10"/>
      <c r="J58" s="10"/>
      <c r="K58" s="10"/>
    </row>
  </sheetData>
  <phoneticPr fontId="4" type="noConversion"/>
  <pageMargins left="0.75" right="0.75" top="1" bottom="1" header="0.5" footer="0.5"/>
  <pageSetup paperSize="9" scale="5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6"/>
  <sheetViews>
    <sheetView topLeftCell="A19" workbookViewId="0">
      <selection activeCell="B55" sqref="B55"/>
    </sheetView>
  </sheetViews>
  <sheetFormatPr defaultRowHeight="12.75" x14ac:dyDescent="0.2"/>
  <cols>
    <col min="1" max="1" width="10.140625" bestFit="1" customWidth="1"/>
    <col min="2" max="2" width="14.7109375" customWidth="1"/>
    <col min="3" max="3" width="34.42578125" bestFit="1" customWidth="1"/>
    <col min="4" max="4" width="10.140625" bestFit="1" customWidth="1"/>
    <col min="5" max="6" width="11.7109375" bestFit="1" customWidth="1"/>
  </cols>
  <sheetData>
    <row r="2" spans="1:7" x14ac:dyDescent="0.2">
      <c r="C2" s="46" t="s">
        <v>164</v>
      </c>
      <c r="D2" s="12" t="s">
        <v>13</v>
      </c>
      <c r="E2" s="94" t="s">
        <v>157</v>
      </c>
    </row>
    <row r="3" spans="1:7" x14ac:dyDescent="0.2">
      <c r="A3" s="12"/>
      <c r="B3" s="12"/>
      <c r="C3" s="12"/>
    </row>
    <row r="4" spans="1:7" x14ac:dyDescent="0.2">
      <c r="A4" s="12"/>
      <c r="C4" s="12" t="s">
        <v>150</v>
      </c>
      <c r="E4" s="78" t="s">
        <v>148</v>
      </c>
      <c r="F4" s="78" t="s">
        <v>149</v>
      </c>
    </row>
    <row r="5" spans="1:7" x14ac:dyDescent="0.2">
      <c r="E5" s="58"/>
      <c r="F5" s="58"/>
    </row>
    <row r="6" spans="1:7" x14ac:dyDescent="0.2">
      <c r="C6" t="s">
        <v>128</v>
      </c>
      <c r="D6" s="10"/>
      <c r="E6" s="150">
        <v>0</v>
      </c>
      <c r="F6" s="20"/>
    </row>
    <row r="7" spans="1:7" x14ac:dyDescent="0.2">
      <c r="D7" s="10"/>
      <c r="E7" s="20"/>
      <c r="F7" s="20"/>
    </row>
    <row r="8" spans="1:7" x14ac:dyDescent="0.2">
      <c r="C8" s="161" t="s">
        <v>237</v>
      </c>
      <c r="D8" s="85"/>
      <c r="E8" s="20">
        <f>'YTD Cash Book'!N19</f>
        <v>3200</v>
      </c>
      <c r="F8" s="86"/>
    </row>
    <row r="9" spans="1:7" x14ac:dyDescent="0.2">
      <c r="D9" s="85"/>
      <c r="E9" s="20"/>
      <c r="F9" s="86"/>
    </row>
    <row r="10" spans="1:7" x14ac:dyDescent="0.2">
      <c r="C10" t="s">
        <v>151</v>
      </c>
      <c r="D10" s="85"/>
      <c r="E10" s="20"/>
      <c r="F10" s="20">
        <f>'Cheques Journal'!E35</f>
        <v>9600</v>
      </c>
    </row>
    <row r="11" spans="1:7" x14ac:dyDescent="0.2">
      <c r="D11" s="85"/>
      <c r="E11" s="20"/>
      <c r="F11" s="20"/>
    </row>
    <row r="12" spans="1:7" x14ac:dyDescent="0.2">
      <c r="D12" s="10"/>
      <c r="E12" s="20"/>
      <c r="F12" s="86"/>
      <c r="G12" s="87"/>
    </row>
    <row r="13" spans="1:7" x14ac:dyDescent="0.2">
      <c r="C13" t="s">
        <v>132</v>
      </c>
      <c r="D13" s="85"/>
      <c r="E13" s="88"/>
      <c r="F13" s="20">
        <f>+E14-F10</f>
        <v>-6400</v>
      </c>
    </row>
    <row r="14" spans="1:7" ht="13.5" thickBot="1" x14ac:dyDescent="0.25">
      <c r="D14" s="10"/>
      <c r="E14" s="21">
        <f>SUM(E6:E13)</f>
        <v>3200</v>
      </c>
      <c r="F14" s="21">
        <f>SUM(F6:F13)</f>
        <v>3200</v>
      </c>
    </row>
    <row r="15" spans="1:7" ht="13.5" thickTop="1" x14ac:dyDescent="0.2">
      <c r="D15" s="10"/>
      <c r="E15" s="20"/>
      <c r="F15" s="20"/>
    </row>
    <row r="16" spans="1:7" ht="15" thickBot="1" x14ac:dyDescent="0.25">
      <c r="C16" t="s">
        <v>158</v>
      </c>
      <c r="D16" s="10"/>
      <c r="E16" s="167">
        <f>+F13</f>
        <v>-6400</v>
      </c>
      <c r="F16" s="166" t="s">
        <v>236</v>
      </c>
    </row>
    <row r="17" spans="1:6" ht="13.5" thickTop="1" x14ac:dyDescent="0.2">
      <c r="D17" s="10"/>
      <c r="E17" s="20"/>
      <c r="F17" s="20"/>
    </row>
    <row r="18" spans="1:6" x14ac:dyDescent="0.2">
      <c r="C18" t="s">
        <v>163</v>
      </c>
      <c r="D18" s="85"/>
      <c r="E18" s="150">
        <v>-2950</v>
      </c>
      <c r="F18" s="89"/>
    </row>
    <row r="19" spans="1:6" x14ac:dyDescent="0.2">
      <c r="D19" s="85"/>
      <c r="E19" s="20"/>
      <c r="F19" s="89"/>
    </row>
    <row r="20" spans="1:6" x14ac:dyDescent="0.2">
      <c r="B20" s="12" t="s">
        <v>152</v>
      </c>
      <c r="D20" s="85"/>
      <c r="E20" s="20"/>
      <c r="F20" s="89"/>
    </row>
    <row r="21" spans="1:6" x14ac:dyDescent="0.2">
      <c r="A21" s="12" t="s">
        <v>13</v>
      </c>
      <c r="B21" s="12" t="s">
        <v>153</v>
      </c>
      <c r="C21" s="12" t="s">
        <v>154</v>
      </c>
      <c r="D21" s="12" t="s">
        <v>155</v>
      </c>
      <c r="E21" s="20"/>
      <c r="F21" s="92" t="s">
        <v>156</v>
      </c>
    </row>
    <row r="22" spans="1:6" x14ac:dyDescent="0.2">
      <c r="A22" s="45">
        <v>39087</v>
      </c>
      <c r="B22">
        <v>0</v>
      </c>
      <c r="C22" s="161" t="s">
        <v>198</v>
      </c>
      <c r="D22" s="152">
        <v>4950</v>
      </c>
      <c r="E22" s="20"/>
      <c r="F22" s="45" t="s">
        <v>157</v>
      </c>
    </row>
    <row r="23" spans="1:6" x14ac:dyDescent="0.2">
      <c r="A23" s="45"/>
      <c r="D23" s="10">
        <v>0</v>
      </c>
      <c r="E23" s="20"/>
      <c r="F23" s="45"/>
    </row>
    <row r="24" spans="1:6" x14ac:dyDescent="0.2">
      <c r="A24" s="45"/>
      <c r="D24" s="10">
        <v>0</v>
      </c>
      <c r="E24" s="20"/>
      <c r="F24" s="45"/>
    </row>
    <row r="25" spans="1:6" x14ac:dyDescent="0.2">
      <c r="A25" s="45"/>
      <c r="D25" s="10">
        <v>0</v>
      </c>
      <c r="E25" s="20"/>
      <c r="F25" s="45"/>
    </row>
    <row r="26" spans="1:6" x14ac:dyDescent="0.2">
      <c r="A26" s="45"/>
      <c r="D26" s="10">
        <v>0</v>
      </c>
      <c r="E26" s="20"/>
      <c r="F26" s="45"/>
    </row>
    <row r="27" spans="1:6" x14ac:dyDescent="0.2">
      <c r="D27" s="90">
        <v>0</v>
      </c>
      <c r="E27" s="91">
        <f>SUM(D22:D27)</f>
        <v>4950</v>
      </c>
      <c r="F27" s="45"/>
    </row>
    <row r="28" spans="1:6" x14ac:dyDescent="0.2">
      <c r="D28" s="71"/>
      <c r="E28" s="93"/>
      <c r="F28" s="45"/>
    </row>
    <row r="29" spans="1:6" x14ac:dyDescent="0.2">
      <c r="D29" s="71"/>
      <c r="E29" s="20">
        <f>E18-E27</f>
        <v>-7900</v>
      </c>
      <c r="F29" s="20"/>
    </row>
    <row r="30" spans="1:6" x14ac:dyDescent="0.2">
      <c r="D30" s="71"/>
      <c r="E30" s="20"/>
      <c r="F30" s="20"/>
    </row>
    <row r="31" spans="1:6" x14ac:dyDescent="0.2">
      <c r="B31" s="12" t="s">
        <v>159</v>
      </c>
      <c r="D31" s="71"/>
      <c r="E31" s="20"/>
      <c r="F31" s="20"/>
    </row>
    <row r="32" spans="1:6" x14ac:dyDescent="0.2">
      <c r="A32" s="12" t="s">
        <v>13</v>
      </c>
      <c r="B32" s="12" t="s">
        <v>160</v>
      </c>
      <c r="C32" s="12" t="s">
        <v>154</v>
      </c>
      <c r="D32" s="12" t="s">
        <v>155</v>
      </c>
      <c r="E32" s="20"/>
      <c r="F32" s="92" t="s">
        <v>156</v>
      </c>
    </row>
    <row r="33" spans="1:6" x14ac:dyDescent="0.2">
      <c r="A33" s="45">
        <v>39087</v>
      </c>
      <c r="B33">
        <v>0</v>
      </c>
      <c r="C33" s="161" t="s">
        <v>217</v>
      </c>
      <c r="D33" s="152">
        <v>1500</v>
      </c>
      <c r="E33" s="20"/>
      <c r="F33" s="45" t="s">
        <v>157</v>
      </c>
    </row>
    <row r="34" spans="1:6" x14ac:dyDescent="0.2">
      <c r="A34" s="45"/>
      <c r="D34" s="10">
        <v>0</v>
      </c>
      <c r="E34" s="20"/>
      <c r="F34" s="20"/>
    </row>
    <row r="35" spans="1:6" x14ac:dyDescent="0.2">
      <c r="A35" s="45"/>
      <c r="D35" s="90">
        <v>0</v>
      </c>
      <c r="E35" s="91">
        <f>SUM(D33:D35)</f>
        <v>1500</v>
      </c>
      <c r="F35" s="20"/>
    </row>
    <row r="36" spans="1:6" x14ac:dyDescent="0.2">
      <c r="A36" s="45"/>
      <c r="D36" s="71"/>
      <c r="E36" s="93"/>
      <c r="F36" s="20"/>
    </row>
    <row r="37" spans="1:6" ht="14.25" x14ac:dyDescent="0.2">
      <c r="A37" t="s">
        <v>162</v>
      </c>
      <c r="B37" s="12"/>
      <c r="D37" s="71"/>
      <c r="E37" s="168">
        <f>E29+E35</f>
        <v>-6400</v>
      </c>
      <c r="F37" s="166" t="s">
        <v>236</v>
      </c>
    </row>
    <row r="38" spans="1:6" x14ac:dyDescent="0.2">
      <c r="B38" s="12"/>
      <c r="D38" s="71"/>
      <c r="E38" s="20"/>
      <c r="F38" s="20"/>
    </row>
    <row r="39" spans="1:6" ht="13.5" thickBot="1" x14ac:dyDescent="0.25">
      <c r="C39" t="s">
        <v>161</v>
      </c>
      <c r="D39" s="10"/>
      <c r="E39" s="169">
        <f>E16-E37</f>
        <v>0</v>
      </c>
      <c r="F39" s="20"/>
    </row>
    <row r="40" spans="1:6" ht="13.5" thickTop="1" x14ac:dyDescent="0.2">
      <c r="D40" s="10"/>
      <c r="E40" s="10"/>
      <c r="F40" s="10"/>
    </row>
    <row r="41" spans="1:6" x14ac:dyDescent="0.2">
      <c r="D41" s="10"/>
      <c r="E41" s="10"/>
      <c r="F41" s="10"/>
    </row>
    <row r="44" spans="1:6" x14ac:dyDescent="0.2">
      <c r="A44" s="172" t="s">
        <v>259</v>
      </c>
      <c r="B44" s="172"/>
      <c r="C44" s="172"/>
      <c r="D44" s="172"/>
    </row>
    <row r="45" spans="1:6" x14ac:dyDescent="0.2">
      <c r="B45" s="12" t="s">
        <v>236</v>
      </c>
      <c r="C45" t="s">
        <v>257</v>
      </c>
    </row>
    <row r="46" spans="1:6" x14ac:dyDescent="0.2">
      <c r="B46" s="12" t="s">
        <v>236</v>
      </c>
      <c r="C46" t="s">
        <v>256</v>
      </c>
    </row>
    <row r="47" spans="1:6" x14ac:dyDescent="0.2">
      <c r="B47" s="12" t="s">
        <v>236</v>
      </c>
      <c r="C47" t="s">
        <v>103</v>
      </c>
    </row>
    <row r="48" spans="1:6" x14ac:dyDescent="0.2">
      <c r="B48" s="12" t="s">
        <v>236</v>
      </c>
      <c r="C48" t="s">
        <v>258</v>
      </c>
    </row>
    <row r="49" spans="1:7" x14ac:dyDescent="0.2">
      <c r="B49" s="12" t="s">
        <v>236</v>
      </c>
      <c r="C49" t="s">
        <v>260</v>
      </c>
    </row>
    <row r="50" spans="1:7" x14ac:dyDescent="0.2">
      <c r="B50" s="12" t="s">
        <v>236</v>
      </c>
      <c r="C50" s="291" t="s">
        <v>271</v>
      </c>
    </row>
    <row r="52" spans="1:7" x14ac:dyDescent="0.2">
      <c r="A52" s="12" t="s">
        <v>261</v>
      </c>
      <c r="B52" s="12"/>
      <c r="C52" s="12"/>
      <c r="D52" s="12"/>
      <c r="E52" s="12"/>
      <c r="F52" s="12"/>
      <c r="G52" s="12"/>
    </row>
    <row r="53" spans="1:7" x14ac:dyDescent="0.2">
      <c r="A53" s="12"/>
      <c r="B53" s="12" t="s">
        <v>262</v>
      </c>
      <c r="C53" s="12"/>
      <c r="D53" s="12"/>
      <c r="E53" s="12"/>
      <c r="F53" s="12"/>
      <c r="G53" s="12"/>
    </row>
    <row r="54" spans="1:7" x14ac:dyDescent="0.2">
      <c r="A54" s="12"/>
      <c r="B54" s="12" t="s">
        <v>263</v>
      </c>
      <c r="C54" s="12"/>
      <c r="D54" s="12"/>
      <c r="E54" s="12"/>
      <c r="F54" s="12"/>
      <c r="G54" s="12"/>
    </row>
    <row r="55" spans="1:7" x14ac:dyDescent="0.2">
      <c r="A55" s="12"/>
      <c r="B55" s="12" t="s">
        <v>272</v>
      </c>
      <c r="C55" s="12"/>
      <c r="D55" s="12"/>
      <c r="E55" s="12"/>
      <c r="F55" s="12"/>
      <c r="G55" s="12"/>
    </row>
    <row r="56" spans="1:7" x14ac:dyDescent="0.2">
      <c r="A56" s="12"/>
      <c r="B56" s="12"/>
      <c r="C56" s="12"/>
      <c r="D56" s="12"/>
      <c r="E56" s="12"/>
      <c r="F56" s="12"/>
      <c r="G56" s="12"/>
    </row>
  </sheetData>
  <phoneticPr fontId="0" type="noConversion"/>
  <pageMargins left="0.75" right="0.75" top="1" bottom="1" header="0.5" footer="0.5"/>
  <pageSetup paperSize="9" scale="86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B44" sqref="B44"/>
    </sheetView>
  </sheetViews>
  <sheetFormatPr defaultRowHeight="12.75" x14ac:dyDescent="0.2"/>
  <cols>
    <col min="2" max="2" width="10.7109375" bestFit="1" customWidth="1"/>
    <col min="3" max="3" width="10.5703125" customWidth="1"/>
    <col min="4" max="4" width="10.42578125" customWidth="1"/>
  </cols>
  <sheetData>
    <row r="1" spans="2:6" x14ac:dyDescent="0.2">
      <c r="B1" s="12" t="s">
        <v>238</v>
      </c>
    </row>
    <row r="3" spans="2:6" x14ac:dyDescent="0.2">
      <c r="B3" s="12" t="s">
        <v>46</v>
      </c>
      <c r="C3" s="23" t="s">
        <v>47</v>
      </c>
      <c r="D3" s="24" t="s">
        <v>48</v>
      </c>
      <c r="E3" s="24"/>
    </row>
    <row r="4" spans="2:6" x14ac:dyDescent="0.2">
      <c r="B4" s="25" t="s">
        <v>49</v>
      </c>
      <c r="C4" s="26" t="s">
        <v>15</v>
      </c>
      <c r="D4" s="27" t="s">
        <v>15</v>
      </c>
      <c r="E4" s="27" t="s">
        <v>50</v>
      </c>
    </row>
    <row r="5" spans="2:6" x14ac:dyDescent="0.2">
      <c r="B5" s="28" t="s">
        <v>52</v>
      </c>
      <c r="C5" s="29">
        <f>D17</f>
        <v>760.94720000000007</v>
      </c>
      <c r="D5" s="30">
        <f>F17</f>
        <v>280.5</v>
      </c>
      <c r="E5" s="30">
        <f t="shared" ref="E5:E10" si="0">C5-D5</f>
        <v>480.44720000000007</v>
      </c>
    </row>
    <row r="6" spans="2:6" x14ac:dyDescent="0.2">
      <c r="B6" s="31" t="s">
        <v>53</v>
      </c>
      <c r="C6" s="29">
        <f>D19</f>
        <v>0</v>
      </c>
      <c r="D6" s="30">
        <f>F19</f>
        <v>0</v>
      </c>
      <c r="E6" s="30">
        <f t="shared" si="0"/>
        <v>0</v>
      </c>
    </row>
    <row r="7" spans="2:6" x14ac:dyDescent="0.2">
      <c r="B7" s="31" t="s">
        <v>54</v>
      </c>
      <c r="C7" s="29">
        <f>D21</f>
        <v>0</v>
      </c>
      <c r="D7" s="30">
        <f>F21</f>
        <v>0</v>
      </c>
      <c r="E7" s="30">
        <f t="shared" si="0"/>
        <v>0</v>
      </c>
    </row>
    <row r="8" spans="2:6" x14ac:dyDescent="0.2">
      <c r="B8" s="31" t="s">
        <v>55</v>
      </c>
      <c r="C8" s="29">
        <f>D23</f>
        <v>0</v>
      </c>
      <c r="D8" s="30">
        <f>F23</f>
        <v>0</v>
      </c>
      <c r="E8" s="30">
        <f t="shared" si="0"/>
        <v>0</v>
      </c>
    </row>
    <row r="9" spans="2:6" x14ac:dyDescent="0.2">
      <c r="B9" s="31" t="s">
        <v>56</v>
      </c>
      <c r="C9" s="29">
        <f>D25</f>
        <v>0</v>
      </c>
      <c r="D9" s="30">
        <f>F25</f>
        <v>0</v>
      </c>
      <c r="E9" s="30">
        <f t="shared" si="0"/>
        <v>0</v>
      </c>
    </row>
    <row r="10" spans="2:6" x14ac:dyDescent="0.2">
      <c r="B10" s="31" t="s">
        <v>57</v>
      </c>
      <c r="C10" s="29">
        <f>D27</f>
        <v>0</v>
      </c>
      <c r="D10" s="30">
        <f>F27</f>
        <v>0</v>
      </c>
      <c r="E10" s="30">
        <f t="shared" si="0"/>
        <v>0</v>
      </c>
    </row>
    <row r="11" spans="2:6" x14ac:dyDescent="0.2">
      <c r="B11" s="32" t="s">
        <v>1</v>
      </c>
      <c r="C11" s="33">
        <f>SUM(C5:C10)</f>
        <v>760.94720000000007</v>
      </c>
      <c r="D11" s="34">
        <f>SUM(D5:D10)</f>
        <v>280.5</v>
      </c>
      <c r="E11" s="34">
        <f>SUM(E5:E10)</f>
        <v>480.44720000000007</v>
      </c>
    </row>
    <row r="12" spans="2:6" x14ac:dyDescent="0.2">
      <c r="B12" s="35" t="s">
        <v>51</v>
      </c>
      <c r="C12" s="25"/>
      <c r="D12" s="32"/>
      <c r="E12" s="35"/>
    </row>
    <row r="15" spans="2:6" x14ac:dyDescent="0.2">
      <c r="B15" s="25"/>
      <c r="C15" s="25" t="s">
        <v>97</v>
      </c>
      <c r="D15" s="42"/>
      <c r="E15" s="41" t="s">
        <v>98</v>
      </c>
      <c r="F15" s="42"/>
    </row>
    <row r="16" spans="2:6" x14ac:dyDescent="0.2">
      <c r="B16" s="37" t="s">
        <v>58</v>
      </c>
      <c r="C16" s="170">
        <f>'YTD Cash Sales Book'!J8+'YTD Cash Sales Book'!J9</f>
        <v>138.9522</v>
      </c>
      <c r="D16" s="38"/>
      <c r="E16" s="80">
        <f>'Monthly Purchases Book'!F22</f>
        <v>280.5</v>
      </c>
      <c r="F16" s="38"/>
    </row>
    <row r="17" spans="2:6" x14ac:dyDescent="0.2">
      <c r="B17" s="37" t="s">
        <v>59</v>
      </c>
      <c r="C17" s="171">
        <f>'Monthly Sales Book - Credit'!G27</f>
        <v>621.995</v>
      </c>
      <c r="D17" s="38">
        <f>SUM(C16:C17)</f>
        <v>760.94720000000007</v>
      </c>
      <c r="E17" s="70"/>
      <c r="F17" s="38">
        <f>SUM(E16:E17)</f>
        <v>280.5</v>
      </c>
    </row>
    <row r="18" spans="2:6" x14ac:dyDescent="0.2">
      <c r="B18" s="37" t="s">
        <v>60</v>
      </c>
      <c r="C18" s="67"/>
      <c r="D18" s="38"/>
      <c r="E18" s="69"/>
      <c r="F18" s="38"/>
    </row>
    <row r="19" spans="2:6" x14ac:dyDescent="0.2">
      <c r="B19" s="37" t="s">
        <v>61</v>
      </c>
      <c r="C19" s="68"/>
      <c r="D19" s="38">
        <f>SUM(C18:C19)</f>
        <v>0</v>
      </c>
      <c r="E19" s="70"/>
      <c r="F19" s="38">
        <f>SUM(E18:E19)</f>
        <v>0</v>
      </c>
    </row>
    <row r="20" spans="2:6" x14ac:dyDescent="0.2">
      <c r="B20" s="37" t="s">
        <v>62</v>
      </c>
      <c r="C20" s="67"/>
      <c r="D20" s="38"/>
      <c r="E20" s="69"/>
      <c r="F20" s="38"/>
    </row>
    <row r="21" spans="2:6" x14ac:dyDescent="0.2">
      <c r="B21" s="37" t="s">
        <v>63</v>
      </c>
      <c r="C21" s="68"/>
      <c r="D21" s="38">
        <f>SUM(C20:C21)</f>
        <v>0</v>
      </c>
      <c r="E21" s="70"/>
      <c r="F21" s="38">
        <f>SUM(E20:E21)</f>
        <v>0</v>
      </c>
    </row>
    <row r="22" spans="2:6" x14ac:dyDescent="0.2">
      <c r="B22" s="37" t="s">
        <v>64</v>
      </c>
      <c r="C22" s="67"/>
      <c r="D22" s="38"/>
      <c r="E22" s="69"/>
      <c r="F22" s="38"/>
    </row>
    <row r="23" spans="2:6" x14ac:dyDescent="0.2">
      <c r="B23" s="37" t="s">
        <v>65</v>
      </c>
      <c r="C23" s="68"/>
      <c r="D23" s="38">
        <f>SUM(C22:C23)</f>
        <v>0</v>
      </c>
      <c r="E23" s="70"/>
      <c r="F23" s="38">
        <f>SUM(E22:E23)</f>
        <v>0</v>
      </c>
    </row>
    <row r="24" spans="2:6" x14ac:dyDescent="0.2">
      <c r="B24" s="37" t="s">
        <v>66</v>
      </c>
      <c r="C24" s="67"/>
      <c r="D24" s="38"/>
      <c r="E24" s="69"/>
      <c r="F24" s="38"/>
    </row>
    <row r="25" spans="2:6" x14ac:dyDescent="0.2">
      <c r="B25" s="37" t="s">
        <v>67</v>
      </c>
      <c r="C25" s="68"/>
      <c r="D25" s="38">
        <f>SUM(C24:C25)</f>
        <v>0</v>
      </c>
      <c r="E25" s="70"/>
      <c r="F25" s="38">
        <f>SUM(E24:E25)</f>
        <v>0</v>
      </c>
    </row>
    <row r="26" spans="2:6" x14ac:dyDescent="0.2">
      <c r="B26" s="37" t="s">
        <v>68</v>
      </c>
      <c r="C26" s="67"/>
      <c r="D26" s="38"/>
      <c r="E26" s="69"/>
      <c r="F26" s="38"/>
    </row>
    <row r="27" spans="2:6" x14ac:dyDescent="0.2">
      <c r="B27" s="39" t="s">
        <v>69</v>
      </c>
      <c r="C27" s="68"/>
      <c r="D27" s="40">
        <f>SUM(C26:C27)</f>
        <v>0</v>
      </c>
      <c r="E27" s="70"/>
      <c r="F27" s="40">
        <f>SUM(E26:E27)</f>
        <v>0</v>
      </c>
    </row>
    <row r="29" spans="2:6" x14ac:dyDescent="0.2">
      <c r="B29" s="172" t="s">
        <v>239</v>
      </c>
    </row>
    <row r="30" spans="2:6" x14ac:dyDescent="0.2">
      <c r="B30" s="161" t="s">
        <v>240</v>
      </c>
    </row>
    <row r="34" spans="1:7" x14ac:dyDescent="0.2">
      <c r="A34" s="172" t="s">
        <v>259</v>
      </c>
      <c r="B34" s="172"/>
      <c r="C34" s="172"/>
      <c r="D34" s="172"/>
    </row>
    <row r="35" spans="1:7" x14ac:dyDescent="0.2">
      <c r="B35" s="12" t="s">
        <v>236</v>
      </c>
      <c r="C35" t="s">
        <v>257</v>
      </c>
    </row>
    <row r="36" spans="1:7" x14ac:dyDescent="0.2">
      <c r="B36" s="12" t="s">
        <v>236</v>
      </c>
      <c r="C36" t="s">
        <v>256</v>
      </c>
    </row>
    <row r="37" spans="1:7" x14ac:dyDescent="0.2">
      <c r="B37" s="12" t="s">
        <v>236</v>
      </c>
      <c r="C37" t="s">
        <v>103</v>
      </c>
    </row>
    <row r="38" spans="1:7" x14ac:dyDescent="0.2">
      <c r="B38" s="12" t="s">
        <v>236</v>
      </c>
      <c r="C38" t="s">
        <v>258</v>
      </c>
    </row>
    <row r="39" spans="1:7" x14ac:dyDescent="0.2">
      <c r="B39" s="12" t="s">
        <v>236</v>
      </c>
      <c r="C39" t="s">
        <v>260</v>
      </c>
    </row>
    <row r="41" spans="1:7" x14ac:dyDescent="0.2">
      <c r="A41" s="12" t="s">
        <v>261</v>
      </c>
      <c r="B41" s="12"/>
      <c r="C41" s="12"/>
      <c r="D41" s="12"/>
      <c r="E41" s="12"/>
      <c r="F41" s="12"/>
      <c r="G41" s="12"/>
    </row>
    <row r="42" spans="1:7" x14ac:dyDescent="0.2">
      <c r="A42" s="12"/>
      <c r="B42" s="12" t="s">
        <v>262</v>
      </c>
      <c r="C42" s="12"/>
      <c r="D42" s="12"/>
      <c r="E42" s="12"/>
      <c r="F42" s="12"/>
      <c r="G42" s="12"/>
    </row>
    <row r="43" spans="1:7" x14ac:dyDescent="0.2">
      <c r="A43" s="12"/>
      <c r="B43" s="12" t="s">
        <v>263</v>
      </c>
      <c r="C43" s="12"/>
      <c r="D43" s="12"/>
      <c r="E43" s="12"/>
      <c r="F43" s="12"/>
      <c r="G43" s="12"/>
    </row>
    <row r="44" spans="1:7" x14ac:dyDescent="0.2">
      <c r="A44" s="12"/>
      <c r="B44" s="12" t="s">
        <v>272</v>
      </c>
      <c r="C44" s="12"/>
      <c r="D44" s="12"/>
      <c r="E44" s="12"/>
      <c r="F44" s="12"/>
      <c r="G44" s="12"/>
    </row>
    <row r="45" spans="1:7" x14ac:dyDescent="0.2">
      <c r="A45" s="12"/>
      <c r="B45" s="12"/>
      <c r="C45" s="12"/>
      <c r="D45" s="12"/>
      <c r="E45" s="12"/>
      <c r="F45" s="12"/>
      <c r="G45" s="12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workbookViewId="0">
      <selection activeCell="B40" sqref="B40"/>
    </sheetView>
  </sheetViews>
  <sheetFormatPr defaultRowHeight="12.75" x14ac:dyDescent="0.2"/>
  <cols>
    <col min="1" max="1" width="10.140625" style="182" bestFit="1" customWidth="1"/>
    <col min="2" max="2" width="21.7109375" style="182" bestFit="1" customWidth="1"/>
    <col min="3" max="3" width="7.5703125" style="182" customWidth="1"/>
    <col min="4" max="4" width="8" style="182" customWidth="1"/>
    <col min="5" max="5" width="9.140625" style="182"/>
    <col min="6" max="7" width="8.140625" style="182" bestFit="1" customWidth="1"/>
    <col min="8" max="8" width="8.85546875" style="182" customWidth="1"/>
    <col min="9" max="9" width="7.7109375" style="182" bestFit="1" customWidth="1"/>
    <col min="10" max="10" width="8.140625" style="182" bestFit="1" customWidth="1"/>
    <col min="11" max="11" width="9.140625" style="182"/>
    <col min="12" max="12" width="9.28515625" style="182" customWidth="1"/>
    <col min="13" max="13" width="7.7109375" style="182" bestFit="1" customWidth="1"/>
    <col min="14" max="14" width="6.85546875" style="182" customWidth="1"/>
    <col min="15" max="15" width="8.28515625" style="182" bestFit="1" customWidth="1"/>
    <col min="16" max="17" width="8.28515625" style="182" customWidth="1"/>
    <col min="18" max="18" width="7.85546875" style="182" bestFit="1" customWidth="1"/>
    <col min="19" max="19" width="11.28515625" style="182" bestFit="1" customWidth="1"/>
    <col min="20" max="20" width="14" style="182" bestFit="1" customWidth="1"/>
    <col min="21" max="21" width="8.7109375" style="182" bestFit="1" customWidth="1"/>
    <col min="22" max="22" width="13.42578125" style="182" customWidth="1"/>
    <col min="23" max="23" width="10.140625" style="182" bestFit="1" customWidth="1"/>
    <col min="24" max="24" width="13.85546875" style="182" bestFit="1" customWidth="1"/>
    <col min="25" max="28" width="10.140625" style="182" customWidth="1"/>
    <col min="29" max="29" width="13.7109375" style="182" bestFit="1" customWidth="1"/>
    <col min="30" max="30" width="8.140625" style="182" bestFit="1" customWidth="1"/>
    <col min="31" max="31" width="12" style="182" bestFit="1" customWidth="1"/>
    <col min="32" max="32" width="9.42578125" style="182" bestFit="1" customWidth="1"/>
    <col min="33" max="33" width="13.42578125" style="182" bestFit="1" customWidth="1"/>
    <col min="34" max="34" width="6.28515625" style="182" bestFit="1" customWidth="1"/>
    <col min="35" max="16384" width="9.140625" style="182"/>
  </cols>
  <sheetData>
    <row r="1" spans="1:34" ht="24.75" customHeight="1" x14ac:dyDescent="0.35">
      <c r="A1" s="248" t="s">
        <v>99</v>
      </c>
      <c r="B1" s="249"/>
      <c r="O1" s="250" t="s">
        <v>102</v>
      </c>
      <c r="P1" s="250"/>
      <c r="Q1" s="250"/>
      <c r="R1" s="250"/>
      <c r="S1" s="250"/>
      <c r="T1" s="250"/>
      <c r="U1" s="250"/>
      <c r="V1" s="250"/>
      <c r="W1" s="250"/>
      <c r="X1" s="250"/>
      <c r="Y1" s="250" t="s">
        <v>117</v>
      </c>
      <c r="Z1" s="250"/>
      <c r="AA1" s="250"/>
      <c r="AB1" s="250"/>
      <c r="AC1" s="250"/>
      <c r="AD1" s="250"/>
      <c r="AE1" s="251" t="s">
        <v>104</v>
      </c>
      <c r="AF1" s="251"/>
      <c r="AG1" s="251"/>
      <c r="AH1" s="251"/>
    </row>
    <row r="2" spans="1:34" ht="15" x14ac:dyDescent="0.2">
      <c r="A2" s="174" t="s">
        <v>13</v>
      </c>
      <c r="B2" s="174" t="s">
        <v>70</v>
      </c>
      <c r="C2" s="174" t="s">
        <v>199</v>
      </c>
      <c r="D2" s="174" t="s">
        <v>200</v>
      </c>
      <c r="E2" s="174" t="s">
        <v>14</v>
      </c>
      <c r="F2" s="174" t="s">
        <v>51</v>
      </c>
      <c r="G2" s="175"/>
      <c r="H2" s="176" t="s">
        <v>196</v>
      </c>
      <c r="I2" s="176"/>
      <c r="J2" s="177"/>
      <c r="K2" s="178"/>
      <c r="L2" s="179" t="s">
        <v>197</v>
      </c>
      <c r="M2" s="179"/>
      <c r="N2" s="180"/>
      <c r="O2" s="174" t="s">
        <v>115</v>
      </c>
      <c r="P2" s="174" t="s">
        <v>115</v>
      </c>
      <c r="Q2" s="174" t="s">
        <v>115</v>
      </c>
      <c r="R2" s="174" t="s">
        <v>71</v>
      </c>
      <c r="S2" s="174" t="s">
        <v>72</v>
      </c>
      <c r="T2" s="174" t="s">
        <v>73</v>
      </c>
      <c r="U2" s="174" t="s">
        <v>74</v>
      </c>
      <c r="V2" s="174" t="s">
        <v>44</v>
      </c>
      <c r="W2" s="174" t="s">
        <v>75</v>
      </c>
      <c r="X2" s="174" t="s">
        <v>76</v>
      </c>
      <c r="Y2" s="174"/>
      <c r="Z2" s="174"/>
      <c r="AA2" s="174"/>
      <c r="AB2" s="174"/>
      <c r="AC2" s="174"/>
      <c r="AD2" s="174"/>
      <c r="AE2" s="181" t="s">
        <v>14</v>
      </c>
      <c r="AF2" s="181" t="s">
        <v>50</v>
      </c>
      <c r="AG2" s="181" t="s">
        <v>38</v>
      </c>
      <c r="AH2" s="181" t="s">
        <v>15</v>
      </c>
    </row>
    <row r="3" spans="1:34" ht="15" x14ac:dyDescent="0.2">
      <c r="A3" s="183"/>
      <c r="B3" s="183"/>
      <c r="C3" s="183" t="s">
        <v>253</v>
      </c>
      <c r="D3" s="183" t="s">
        <v>250</v>
      </c>
      <c r="E3" s="183" t="s">
        <v>77</v>
      </c>
      <c r="F3" s="183"/>
      <c r="G3" s="184">
        <v>0.23</v>
      </c>
      <c r="H3" s="185">
        <v>0.13500000000000001</v>
      </c>
      <c r="I3" s="185">
        <v>0.09</v>
      </c>
      <c r="J3" s="184">
        <v>0</v>
      </c>
      <c r="K3" s="184">
        <v>0.23</v>
      </c>
      <c r="L3" s="185">
        <v>0.13500000000000001</v>
      </c>
      <c r="M3" s="185">
        <v>0.09</v>
      </c>
      <c r="N3" s="184">
        <v>0</v>
      </c>
      <c r="O3" s="183" t="s">
        <v>116</v>
      </c>
      <c r="P3" s="183" t="s">
        <v>116</v>
      </c>
      <c r="Q3" s="183" t="s">
        <v>116</v>
      </c>
      <c r="R3" s="183" t="s">
        <v>40</v>
      </c>
      <c r="S3" s="183" t="s">
        <v>41</v>
      </c>
      <c r="T3" s="183" t="s">
        <v>42</v>
      </c>
      <c r="U3" s="183" t="s">
        <v>43</v>
      </c>
      <c r="V3" s="183" t="s">
        <v>78</v>
      </c>
      <c r="W3" s="183" t="s">
        <v>39</v>
      </c>
      <c r="X3" s="183" t="s">
        <v>45</v>
      </c>
      <c r="Y3" s="183"/>
      <c r="Z3" s="183"/>
      <c r="AA3" s="183"/>
      <c r="AB3" s="183"/>
      <c r="AC3" s="183"/>
      <c r="AD3" s="183"/>
      <c r="AE3" s="181" t="s">
        <v>79</v>
      </c>
      <c r="AF3" s="181" t="s">
        <v>80</v>
      </c>
      <c r="AG3" s="181" t="s">
        <v>116</v>
      </c>
      <c r="AH3" s="181" t="s">
        <v>37</v>
      </c>
    </row>
    <row r="4" spans="1:34" x14ac:dyDescent="0.2">
      <c r="A4" s="278">
        <v>39092</v>
      </c>
      <c r="B4" s="279" t="s">
        <v>198</v>
      </c>
      <c r="C4" s="280">
        <v>1</v>
      </c>
      <c r="D4" s="280"/>
      <c r="E4" s="281">
        <v>2000</v>
      </c>
      <c r="F4" s="281">
        <v>374</v>
      </c>
      <c r="G4" s="281">
        <v>813</v>
      </c>
      <c r="H4" s="281"/>
      <c r="I4" s="281"/>
      <c r="J4" s="281"/>
      <c r="K4" s="281">
        <v>813</v>
      </c>
      <c r="L4" s="281"/>
      <c r="M4" s="281"/>
      <c r="N4" s="281"/>
      <c r="O4" s="281">
        <v>813</v>
      </c>
      <c r="P4" s="281"/>
      <c r="Q4" s="281"/>
      <c r="R4" s="281"/>
      <c r="S4" s="281"/>
      <c r="T4" s="281">
        <v>813</v>
      </c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52">
        <f>E4-SUM(F4:N4)</f>
        <v>0</v>
      </c>
      <c r="AF4" s="252">
        <f>E4-F4-SUM(O4:AD4)</f>
        <v>0</v>
      </c>
      <c r="AG4" s="252">
        <f>SUM(G4:J4)-SUM(O4:Q4)</f>
        <v>0</v>
      </c>
      <c r="AH4" s="252">
        <f>F4-G4*$G$3-H4*$H$3-J4*$J$3-K4*$K$3-L4*$L$3-N4*$N$3</f>
        <v>1.999999999998181E-2</v>
      </c>
    </row>
    <row r="5" spans="1:34" x14ac:dyDescent="0.2">
      <c r="A5" s="278">
        <v>39102</v>
      </c>
      <c r="B5" s="279" t="s">
        <v>198</v>
      </c>
      <c r="C5" s="282"/>
      <c r="D5" s="282">
        <v>1</v>
      </c>
      <c r="E5" s="281">
        <v>-500</v>
      </c>
      <c r="F5" s="281">
        <v>-93.5</v>
      </c>
      <c r="G5" s="281">
        <v>-406.5</v>
      </c>
      <c r="H5" s="281"/>
      <c r="I5" s="281"/>
      <c r="J5" s="281"/>
      <c r="K5" s="281"/>
      <c r="L5" s="281"/>
      <c r="M5" s="281"/>
      <c r="N5" s="281"/>
      <c r="O5" s="281">
        <v>-406.5</v>
      </c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52">
        <f t="shared" ref="AE5:AE20" si="0">E5-SUM(F5:N5)</f>
        <v>0</v>
      </c>
      <c r="AF5" s="252">
        <f t="shared" ref="AF5:AF20" si="1">E5-F5-SUM(O5:AD5)</f>
        <v>0</v>
      </c>
      <c r="AG5" s="252">
        <f t="shared" ref="AG5:AG20" si="2">SUM(G5:J5)-SUM(O5:Q5)</f>
        <v>0</v>
      </c>
      <c r="AH5" s="252">
        <f t="shared" ref="AH5:AH20" si="3">F5-G5*$G$3-H5*$H$3-J5*$J$3-K5*$K$3-L5*$L$3-N5*$N$3</f>
        <v>-4.9999999999954525E-3</v>
      </c>
    </row>
    <row r="6" spans="1:34" x14ac:dyDescent="0.2">
      <c r="A6" s="278">
        <v>39085</v>
      </c>
      <c r="B6" s="283"/>
      <c r="C6" s="282"/>
      <c r="D6" s="282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52">
        <f t="shared" si="0"/>
        <v>0</v>
      </c>
      <c r="AF6" s="252">
        <f t="shared" si="1"/>
        <v>0</v>
      </c>
      <c r="AG6" s="252">
        <f t="shared" si="2"/>
        <v>0</v>
      </c>
      <c r="AH6" s="252">
        <f t="shared" si="3"/>
        <v>0</v>
      </c>
    </row>
    <row r="7" spans="1:34" x14ac:dyDescent="0.2">
      <c r="A7" s="278">
        <v>39086</v>
      </c>
      <c r="B7" s="283"/>
      <c r="C7" s="282"/>
      <c r="D7" s="282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52">
        <f t="shared" si="0"/>
        <v>0</v>
      </c>
      <c r="AF7" s="252">
        <f t="shared" si="1"/>
        <v>0</v>
      </c>
      <c r="AG7" s="252">
        <f t="shared" si="2"/>
        <v>0</v>
      </c>
      <c r="AH7" s="252">
        <f t="shared" si="3"/>
        <v>0</v>
      </c>
    </row>
    <row r="8" spans="1:34" x14ac:dyDescent="0.2">
      <c r="A8" s="278"/>
      <c r="B8" s="283"/>
      <c r="C8" s="282"/>
      <c r="D8" s="282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52">
        <f t="shared" si="0"/>
        <v>0</v>
      </c>
      <c r="AF8" s="252">
        <f t="shared" si="1"/>
        <v>0</v>
      </c>
      <c r="AG8" s="252">
        <f t="shared" si="2"/>
        <v>0</v>
      </c>
      <c r="AH8" s="252">
        <f t="shared" si="3"/>
        <v>0</v>
      </c>
    </row>
    <row r="9" spans="1:34" x14ac:dyDescent="0.2">
      <c r="A9" s="278"/>
      <c r="B9" s="283"/>
      <c r="C9" s="282"/>
      <c r="D9" s="282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52">
        <f t="shared" si="0"/>
        <v>0</v>
      </c>
      <c r="AF9" s="252">
        <f t="shared" si="1"/>
        <v>0</v>
      </c>
      <c r="AG9" s="252">
        <f t="shared" si="2"/>
        <v>0</v>
      </c>
      <c r="AH9" s="252">
        <f t="shared" si="3"/>
        <v>0</v>
      </c>
    </row>
    <row r="10" spans="1:34" x14ac:dyDescent="0.2">
      <c r="A10" s="278"/>
      <c r="B10" s="283"/>
      <c r="C10" s="282"/>
      <c r="D10" s="282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52">
        <f t="shared" si="0"/>
        <v>0</v>
      </c>
      <c r="AF10" s="252">
        <f t="shared" si="1"/>
        <v>0</v>
      </c>
      <c r="AG10" s="252">
        <f t="shared" si="2"/>
        <v>0</v>
      </c>
      <c r="AH10" s="252">
        <f t="shared" si="3"/>
        <v>0</v>
      </c>
    </row>
    <row r="11" spans="1:34" x14ac:dyDescent="0.2">
      <c r="A11" s="278"/>
      <c r="B11" s="283"/>
      <c r="C11" s="282"/>
      <c r="D11" s="282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52">
        <f t="shared" si="0"/>
        <v>0</v>
      </c>
      <c r="AF11" s="252">
        <f t="shared" si="1"/>
        <v>0</v>
      </c>
      <c r="AG11" s="252">
        <f t="shared" si="2"/>
        <v>0</v>
      </c>
      <c r="AH11" s="252">
        <f t="shared" si="3"/>
        <v>0</v>
      </c>
    </row>
    <row r="12" spans="1:34" x14ac:dyDescent="0.2">
      <c r="A12" s="278"/>
      <c r="B12" s="283"/>
      <c r="C12" s="282"/>
      <c r="D12" s="282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52">
        <f t="shared" si="0"/>
        <v>0</v>
      </c>
      <c r="AF12" s="252">
        <f t="shared" si="1"/>
        <v>0</v>
      </c>
      <c r="AG12" s="252">
        <f t="shared" si="2"/>
        <v>0</v>
      </c>
      <c r="AH12" s="252">
        <f t="shared" si="3"/>
        <v>0</v>
      </c>
    </row>
    <row r="13" spans="1:34" x14ac:dyDescent="0.2">
      <c r="A13" s="278"/>
      <c r="B13" s="283"/>
      <c r="C13" s="282"/>
      <c r="D13" s="282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52">
        <f t="shared" si="0"/>
        <v>0</v>
      </c>
      <c r="AF13" s="252">
        <f t="shared" si="1"/>
        <v>0</v>
      </c>
      <c r="AG13" s="252">
        <f t="shared" si="2"/>
        <v>0</v>
      </c>
      <c r="AH13" s="252">
        <f t="shared" si="3"/>
        <v>0</v>
      </c>
    </row>
    <row r="14" spans="1:34" x14ac:dyDescent="0.2">
      <c r="A14" s="278"/>
      <c r="B14" s="283"/>
      <c r="C14" s="282"/>
      <c r="D14" s="282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52">
        <f t="shared" si="0"/>
        <v>0</v>
      </c>
      <c r="AF14" s="252">
        <f t="shared" si="1"/>
        <v>0</v>
      </c>
      <c r="AG14" s="252">
        <f t="shared" si="2"/>
        <v>0</v>
      </c>
      <c r="AH14" s="252">
        <f t="shared" si="3"/>
        <v>0</v>
      </c>
    </row>
    <row r="15" spans="1:34" x14ac:dyDescent="0.2">
      <c r="A15" s="278"/>
      <c r="B15" s="283"/>
      <c r="C15" s="282"/>
      <c r="D15" s="282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52">
        <f t="shared" si="0"/>
        <v>0</v>
      </c>
      <c r="AF15" s="252">
        <f t="shared" si="1"/>
        <v>0</v>
      </c>
      <c r="AG15" s="252">
        <f t="shared" si="2"/>
        <v>0</v>
      </c>
      <c r="AH15" s="252">
        <f t="shared" si="3"/>
        <v>0</v>
      </c>
    </row>
    <row r="16" spans="1:34" x14ac:dyDescent="0.2">
      <c r="A16" s="278"/>
      <c r="B16" s="283"/>
      <c r="C16" s="282"/>
      <c r="D16" s="282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52">
        <f t="shared" si="0"/>
        <v>0</v>
      </c>
      <c r="AF16" s="252">
        <f t="shared" si="1"/>
        <v>0</v>
      </c>
      <c r="AG16" s="252">
        <f t="shared" si="2"/>
        <v>0</v>
      </c>
      <c r="AH16" s="252">
        <f t="shared" si="3"/>
        <v>0</v>
      </c>
    </row>
    <row r="17" spans="1:34" x14ac:dyDescent="0.2">
      <c r="A17" s="278"/>
      <c r="B17" s="283"/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52">
        <f t="shared" si="0"/>
        <v>0</v>
      </c>
      <c r="AF17" s="252">
        <f t="shared" si="1"/>
        <v>0</v>
      </c>
      <c r="AG17" s="252">
        <f t="shared" si="2"/>
        <v>0</v>
      </c>
      <c r="AH17" s="252">
        <f t="shared" si="3"/>
        <v>0</v>
      </c>
    </row>
    <row r="18" spans="1:34" x14ac:dyDescent="0.2">
      <c r="A18" s="278"/>
      <c r="B18" s="283"/>
      <c r="C18" s="282"/>
      <c r="D18" s="282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52">
        <f t="shared" si="0"/>
        <v>0</v>
      </c>
      <c r="AF18" s="252">
        <f t="shared" si="1"/>
        <v>0</v>
      </c>
      <c r="AG18" s="252">
        <f t="shared" si="2"/>
        <v>0</v>
      </c>
      <c r="AH18" s="252">
        <f t="shared" si="3"/>
        <v>0</v>
      </c>
    </row>
    <row r="19" spans="1:34" x14ac:dyDescent="0.2">
      <c r="A19" s="278"/>
      <c r="B19" s="283"/>
      <c r="C19" s="282"/>
      <c r="D19" s="282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52">
        <f t="shared" si="0"/>
        <v>0</v>
      </c>
      <c r="AF19" s="252">
        <f t="shared" si="1"/>
        <v>0</v>
      </c>
      <c r="AG19" s="252">
        <f t="shared" si="2"/>
        <v>0</v>
      </c>
      <c r="AH19" s="252">
        <f t="shared" si="3"/>
        <v>0</v>
      </c>
    </row>
    <row r="20" spans="1:34" x14ac:dyDescent="0.2">
      <c r="A20" s="253"/>
      <c r="B20" s="254" t="s">
        <v>103</v>
      </c>
      <c r="C20" s="254"/>
      <c r="D20" s="254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2">
        <f t="shared" si="0"/>
        <v>0</v>
      </c>
      <c r="AF20" s="252">
        <f t="shared" si="1"/>
        <v>0</v>
      </c>
      <c r="AG20" s="252">
        <f t="shared" si="2"/>
        <v>0</v>
      </c>
      <c r="AH20" s="252">
        <f t="shared" si="3"/>
        <v>0</v>
      </c>
    </row>
    <row r="21" spans="1:34" x14ac:dyDescent="0.2">
      <c r="AE21" s="251"/>
      <c r="AF21" s="251"/>
      <c r="AG21" s="252"/>
      <c r="AH21" s="251"/>
    </row>
    <row r="22" spans="1:34" ht="13.5" thickBot="1" x14ac:dyDescent="0.25">
      <c r="E22" s="244">
        <f>SUM(E4:E21)</f>
        <v>1500</v>
      </c>
      <c r="F22" s="244">
        <f t="shared" ref="F22:AD22" si="4">SUM(F4:F21)</f>
        <v>280.5</v>
      </c>
      <c r="G22" s="244">
        <f t="shared" si="4"/>
        <v>406.5</v>
      </c>
      <c r="H22" s="244">
        <f t="shared" si="4"/>
        <v>0</v>
      </c>
      <c r="I22" s="244"/>
      <c r="J22" s="244">
        <f t="shared" si="4"/>
        <v>0</v>
      </c>
      <c r="K22" s="244">
        <f t="shared" si="4"/>
        <v>813</v>
      </c>
      <c r="L22" s="244">
        <f t="shared" si="4"/>
        <v>0</v>
      </c>
      <c r="M22" s="244"/>
      <c r="N22" s="244">
        <f t="shared" si="4"/>
        <v>0</v>
      </c>
      <c r="O22" s="244">
        <f t="shared" si="4"/>
        <v>406.5</v>
      </c>
      <c r="P22" s="244"/>
      <c r="Q22" s="244"/>
      <c r="R22" s="244">
        <f t="shared" si="4"/>
        <v>0</v>
      </c>
      <c r="S22" s="244">
        <f t="shared" si="4"/>
        <v>0</v>
      </c>
      <c r="T22" s="244">
        <f t="shared" si="4"/>
        <v>813</v>
      </c>
      <c r="U22" s="244">
        <f t="shared" si="4"/>
        <v>0</v>
      </c>
      <c r="V22" s="244">
        <f t="shared" si="4"/>
        <v>0</v>
      </c>
      <c r="W22" s="244">
        <f t="shared" si="4"/>
        <v>0</v>
      </c>
      <c r="X22" s="244">
        <f t="shared" si="4"/>
        <v>0</v>
      </c>
      <c r="Y22" s="244">
        <f t="shared" si="4"/>
        <v>0</v>
      </c>
      <c r="Z22" s="244">
        <f t="shared" si="4"/>
        <v>0</v>
      </c>
      <c r="AA22" s="244">
        <f t="shared" si="4"/>
        <v>0</v>
      </c>
      <c r="AB22" s="244">
        <f t="shared" si="4"/>
        <v>0</v>
      </c>
      <c r="AC22" s="244">
        <f t="shared" si="4"/>
        <v>0</v>
      </c>
      <c r="AD22" s="244">
        <f t="shared" si="4"/>
        <v>0</v>
      </c>
      <c r="AE22" s="256">
        <f>SUM(AE4:AE21)</f>
        <v>0</v>
      </c>
      <c r="AF22" s="256">
        <f>SUM(AF4:AF21)</f>
        <v>0</v>
      </c>
      <c r="AG22" s="256">
        <f>SUM(AG4:AG21)</f>
        <v>0</v>
      </c>
      <c r="AH22" s="256">
        <f>SUM(AH4:AH21)</f>
        <v>1.4999999999986358E-2</v>
      </c>
    </row>
    <row r="23" spans="1:34" ht="13.5" thickTop="1" x14ac:dyDescent="0.2"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52"/>
      <c r="AF23" s="252"/>
      <c r="AG23" s="252"/>
      <c r="AH23" s="251"/>
    </row>
    <row r="24" spans="1:34" x14ac:dyDescent="0.2"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57"/>
      <c r="AD24" s="257"/>
      <c r="AE24" s="252"/>
      <c r="AF24" s="252"/>
      <c r="AG24" s="252"/>
      <c r="AH24" s="251"/>
    </row>
    <row r="25" spans="1:34" x14ac:dyDescent="0.2">
      <c r="B25" s="182" t="s">
        <v>114</v>
      </c>
      <c r="F25" s="252">
        <f>+G22*$G$3+H22*$H$3+J22*$J$3+K22*$K$3+L22*$L$3+N22*$N$3</f>
        <v>280.48500000000001</v>
      </c>
      <c r="G25" s="251" t="s">
        <v>122</v>
      </c>
      <c r="H25" s="251"/>
      <c r="I25" s="251"/>
      <c r="J25" s="247"/>
      <c r="N25" s="258"/>
      <c r="AC25" s="251"/>
      <c r="AD25" s="259" t="s">
        <v>119</v>
      </c>
      <c r="AE25" s="252">
        <f>SUM(F22:N22)</f>
        <v>1500</v>
      </c>
      <c r="AF25" s="252">
        <f>SUM(O22:AD22)</f>
        <v>1219.5</v>
      </c>
      <c r="AG25" s="260" t="s">
        <v>118</v>
      </c>
      <c r="AH25" s="251"/>
    </row>
    <row r="26" spans="1:34" x14ac:dyDescent="0.2">
      <c r="F26" s="252">
        <f>+F22</f>
        <v>280.5</v>
      </c>
      <c r="G26" s="251" t="s">
        <v>121</v>
      </c>
      <c r="H26" s="251"/>
      <c r="I26" s="251"/>
      <c r="N26" s="261"/>
      <c r="AC26" s="251"/>
      <c r="AD26" s="259" t="s">
        <v>120</v>
      </c>
      <c r="AE26" s="252">
        <f>+E22</f>
        <v>1500</v>
      </c>
      <c r="AF26" s="252">
        <f>+AE26-F22</f>
        <v>1219.5</v>
      </c>
      <c r="AG26" s="260" t="s">
        <v>81</v>
      </c>
      <c r="AH26" s="251"/>
    </row>
    <row r="27" spans="1:34" ht="13.5" thickBot="1" x14ac:dyDescent="0.25">
      <c r="F27" s="256">
        <f>+F25-F26</f>
        <v>-1.4999999999986358E-2</v>
      </c>
      <c r="G27" s="251" t="s">
        <v>37</v>
      </c>
      <c r="H27" s="251"/>
      <c r="I27" s="251"/>
      <c r="AC27" s="251"/>
      <c r="AD27" s="251" t="s">
        <v>37</v>
      </c>
      <c r="AE27" s="256">
        <f>+AE25-AE26</f>
        <v>0</v>
      </c>
      <c r="AF27" s="256">
        <f>+AF25-AF26</f>
        <v>0</v>
      </c>
      <c r="AG27" s="251" t="s">
        <v>37</v>
      </c>
      <c r="AH27" s="251"/>
    </row>
    <row r="28" spans="1:34" ht="13.5" thickTop="1" x14ac:dyDescent="0.2">
      <c r="AC28" s="251"/>
      <c r="AD28" s="251"/>
      <c r="AE28" s="251"/>
      <c r="AF28" s="251"/>
      <c r="AG28" s="251"/>
      <c r="AH28" s="251"/>
    </row>
    <row r="29" spans="1:34" x14ac:dyDescent="0.2">
      <c r="A29" s="172" t="s">
        <v>259</v>
      </c>
      <c r="B29" s="172"/>
      <c r="C29" s="172"/>
      <c r="D29" s="172"/>
      <c r="E29"/>
      <c r="F29"/>
      <c r="G29"/>
    </row>
    <row r="30" spans="1:34" x14ac:dyDescent="0.2">
      <c r="A30"/>
      <c r="B30" s="12" t="s">
        <v>236</v>
      </c>
      <c r="C30" t="s">
        <v>257</v>
      </c>
      <c r="D30"/>
      <c r="E30"/>
      <c r="F30"/>
      <c r="G30"/>
    </row>
    <row r="31" spans="1:34" x14ac:dyDescent="0.2">
      <c r="A31"/>
      <c r="B31" s="12" t="s">
        <v>236</v>
      </c>
      <c r="C31" t="s">
        <v>256</v>
      </c>
      <c r="D31"/>
      <c r="E31"/>
      <c r="F31"/>
      <c r="G31"/>
    </row>
    <row r="32" spans="1:34" x14ac:dyDescent="0.2">
      <c r="A32"/>
      <c r="B32" s="12" t="s">
        <v>236</v>
      </c>
      <c r="C32" t="s">
        <v>103</v>
      </c>
      <c r="D32"/>
      <c r="E32"/>
      <c r="F32"/>
      <c r="G32"/>
    </row>
    <row r="33" spans="1:7" x14ac:dyDescent="0.2">
      <c r="A33"/>
      <c r="B33" s="12" t="s">
        <v>236</v>
      </c>
      <c r="C33" t="s">
        <v>258</v>
      </c>
      <c r="D33"/>
      <c r="E33"/>
      <c r="F33"/>
      <c r="G33"/>
    </row>
    <row r="34" spans="1:7" x14ac:dyDescent="0.2">
      <c r="A34"/>
      <c r="B34" s="12" t="s">
        <v>236</v>
      </c>
      <c r="C34" t="s">
        <v>260</v>
      </c>
      <c r="D34"/>
      <c r="E34"/>
      <c r="F34"/>
      <c r="G34"/>
    </row>
    <row r="35" spans="1:7" x14ac:dyDescent="0.2">
      <c r="A35"/>
      <c r="B35" s="12" t="s">
        <v>236</v>
      </c>
      <c r="C35" s="291" t="s">
        <v>266</v>
      </c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 s="12" t="s">
        <v>261</v>
      </c>
      <c r="B37" s="12"/>
      <c r="C37" s="12"/>
      <c r="D37" s="12"/>
      <c r="E37" s="12"/>
      <c r="F37" s="12"/>
      <c r="G37" s="12"/>
    </row>
    <row r="38" spans="1:7" x14ac:dyDescent="0.2">
      <c r="A38" s="12"/>
      <c r="B38" s="12" t="s">
        <v>262</v>
      </c>
      <c r="C38" s="12"/>
      <c r="D38" s="12"/>
      <c r="E38" s="12"/>
      <c r="F38" s="12"/>
      <c r="G38" s="12"/>
    </row>
    <row r="39" spans="1:7" x14ac:dyDescent="0.2">
      <c r="A39" s="12"/>
      <c r="B39" s="12" t="s">
        <v>263</v>
      </c>
      <c r="C39" s="12"/>
      <c r="D39" s="12"/>
      <c r="E39" s="12"/>
      <c r="F39" s="12"/>
      <c r="G39" s="12"/>
    </row>
    <row r="40" spans="1:7" x14ac:dyDescent="0.2">
      <c r="A40" s="12"/>
      <c r="B40" s="12" t="s">
        <v>272</v>
      </c>
      <c r="C40" s="12"/>
      <c r="D40" s="12"/>
      <c r="E40" s="12"/>
      <c r="F40" s="12"/>
      <c r="G40" s="12"/>
    </row>
    <row r="41" spans="1:7" x14ac:dyDescent="0.2">
      <c r="A41" s="12"/>
      <c r="B41" s="12"/>
      <c r="C41" s="12"/>
      <c r="D41" s="12"/>
      <c r="E41" s="12"/>
      <c r="F41" s="12"/>
      <c r="G41" s="12"/>
    </row>
  </sheetData>
  <phoneticPr fontId="0" type="noConversion"/>
  <pageMargins left="0.75" right="0.75" top="1" bottom="1" header="0.5" footer="0.5"/>
  <pageSetup paperSize="9" scale="4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opLeftCell="A13" workbookViewId="0">
      <selection activeCell="B47" sqref="B47"/>
    </sheetView>
  </sheetViews>
  <sheetFormatPr defaultRowHeight="12.75" x14ac:dyDescent="0.2"/>
  <cols>
    <col min="1" max="1" width="10.140625" style="9" bestFit="1" customWidth="1"/>
    <col min="2" max="2" width="28.5703125" bestFit="1" customWidth="1"/>
    <col min="3" max="3" width="7" style="2" bestFit="1" customWidth="1"/>
    <col min="4" max="4" width="12" style="2" bestFit="1" customWidth="1"/>
    <col min="5" max="5" width="8.140625" bestFit="1" customWidth="1"/>
    <col min="6" max="6" width="11.85546875" bestFit="1" customWidth="1"/>
    <col min="7" max="7" width="17.42578125" bestFit="1" customWidth="1"/>
    <col min="8" max="8" width="8.42578125" bestFit="1" customWidth="1"/>
    <col min="9" max="9" width="13.28515625" bestFit="1" customWidth="1"/>
    <col min="10" max="10" width="13.7109375" bestFit="1" customWidth="1"/>
    <col min="12" max="12" width="9.7109375" bestFit="1" customWidth="1"/>
    <col min="13" max="13" width="11.7109375" bestFit="1" customWidth="1"/>
    <col min="14" max="14" width="8.140625" bestFit="1" customWidth="1"/>
    <col min="15" max="15" width="10.42578125" bestFit="1" customWidth="1"/>
    <col min="16" max="16" width="10.42578125" customWidth="1"/>
    <col min="17" max="18" width="9.28515625" bestFit="1" customWidth="1"/>
    <col min="19" max="23" width="10" customWidth="1"/>
    <col min="24" max="25" width="9.28515625" customWidth="1"/>
    <col min="26" max="26" width="8.5703125" bestFit="1" customWidth="1"/>
    <col min="27" max="27" width="8.7109375" bestFit="1" customWidth="1"/>
  </cols>
  <sheetData>
    <row r="1" spans="1:27" ht="24.75" customHeight="1" x14ac:dyDescent="0.35">
      <c r="A1" s="47" t="s">
        <v>189</v>
      </c>
      <c r="B1" s="48"/>
      <c r="T1" s="164" t="s">
        <v>142</v>
      </c>
      <c r="U1" s="165"/>
      <c r="V1" s="165"/>
      <c r="W1" s="153"/>
    </row>
    <row r="2" spans="1:27" x14ac:dyDescent="0.2">
      <c r="A2" s="53" t="s">
        <v>19</v>
      </c>
      <c r="B2" s="54" t="s">
        <v>20</v>
      </c>
      <c r="C2" s="62" t="s">
        <v>21</v>
      </c>
      <c r="D2" s="62" t="s">
        <v>146</v>
      </c>
      <c r="E2" s="62" t="s">
        <v>22</v>
      </c>
      <c r="F2" s="55" t="s">
        <v>140</v>
      </c>
      <c r="G2" s="55" t="s">
        <v>23</v>
      </c>
      <c r="H2" s="55" t="s">
        <v>24</v>
      </c>
      <c r="I2" s="55" t="s">
        <v>229</v>
      </c>
      <c r="J2" s="55" t="s">
        <v>88</v>
      </c>
      <c r="K2" s="55" t="s">
        <v>25</v>
      </c>
      <c r="L2" s="55" t="s">
        <v>26</v>
      </c>
      <c r="M2" s="55" t="s">
        <v>27</v>
      </c>
      <c r="N2" s="55" t="s">
        <v>28</v>
      </c>
      <c r="O2" s="55" t="s">
        <v>29</v>
      </c>
      <c r="P2" s="55" t="s">
        <v>231</v>
      </c>
      <c r="Q2" s="55" t="s">
        <v>30</v>
      </c>
      <c r="R2" s="55" t="s">
        <v>30</v>
      </c>
      <c r="S2" s="55" t="s">
        <v>234</v>
      </c>
      <c r="T2" s="55"/>
      <c r="U2" s="55"/>
      <c r="V2" s="55"/>
      <c r="W2" s="55"/>
      <c r="X2" s="55" t="s">
        <v>18</v>
      </c>
      <c r="Y2" s="55" t="s">
        <v>85</v>
      </c>
      <c r="Z2" s="55" t="s">
        <v>31</v>
      </c>
      <c r="AA2" s="62" t="s">
        <v>37</v>
      </c>
    </row>
    <row r="3" spans="1:27" x14ac:dyDescent="0.2">
      <c r="A3" s="56"/>
      <c r="B3" s="57"/>
      <c r="C3" s="63" t="s">
        <v>32</v>
      </c>
      <c r="D3" s="63" t="s">
        <v>143</v>
      </c>
      <c r="E3" s="63"/>
      <c r="F3" s="58" t="s">
        <v>141</v>
      </c>
      <c r="G3" s="58" t="s">
        <v>228</v>
      </c>
      <c r="H3" s="58" t="s">
        <v>33</v>
      </c>
      <c r="I3" s="58"/>
      <c r="J3" s="58" t="s">
        <v>235</v>
      </c>
      <c r="K3" s="58"/>
      <c r="L3" s="58" t="s">
        <v>34</v>
      </c>
      <c r="M3" s="58"/>
      <c r="N3" s="58"/>
      <c r="O3" s="58" t="s">
        <v>230</v>
      </c>
      <c r="P3" s="58" t="s">
        <v>232</v>
      </c>
      <c r="Q3" s="58" t="s">
        <v>35</v>
      </c>
      <c r="R3" s="58" t="s">
        <v>35</v>
      </c>
      <c r="S3" s="58"/>
      <c r="T3" s="58"/>
      <c r="U3" s="58"/>
      <c r="V3" s="58"/>
      <c r="W3" s="58"/>
      <c r="X3" s="58" t="s">
        <v>84</v>
      </c>
      <c r="Y3" s="58"/>
      <c r="Z3" s="58"/>
      <c r="AA3" s="66"/>
    </row>
    <row r="4" spans="1:27" x14ac:dyDescent="0.2">
      <c r="A4" s="56"/>
      <c r="B4" s="57"/>
      <c r="C4" s="63"/>
      <c r="D4" s="63" t="s">
        <v>144</v>
      </c>
      <c r="E4" s="63"/>
      <c r="F4" s="58" t="s">
        <v>226</v>
      </c>
      <c r="G4" s="58" t="s">
        <v>224</v>
      </c>
      <c r="H4" s="58"/>
      <c r="I4" s="58"/>
      <c r="J4" s="58"/>
      <c r="K4" s="58"/>
      <c r="L4" s="58"/>
      <c r="M4" s="58"/>
      <c r="N4" s="58"/>
      <c r="O4" s="58" t="s">
        <v>195</v>
      </c>
      <c r="P4" s="58" t="s">
        <v>233</v>
      </c>
      <c r="Q4" s="58"/>
      <c r="R4" s="58"/>
      <c r="S4" s="58"/>
      <c r="T4" s="58"/>
      <c r="U4" s="58"/>
      <c r="V4" s="58"/>
      <c r="W4" s="58"/>
      <c r="X4" s="58"/>
      <c r="Y4" s="58"/>
      <c r="Z4" s="58"/>
      <c r="AA4" s="66"/>
    </row>
    <row r="5" spans="1:27" x14ac:dyDescent="0.2">
      <c r="A5" s="59"/>
      <c r="B5" s="36"/>
      <c r="C5" s="27"/>
      <c r="D5" s="81" t="s">
        <v>145</v>
      </c>
      <c r="E5" s="27"/>
      <c r="F5" s="60" t="s">
        <v>227</v>
      </c>
      <c r="G5" s="60" t="s">
        <v>225</v>
      </c>
      <c r="H5" s="64"/>
      <c r="I5" s="64"/>
      <c r="J5" s="64"/>
      <c r="K5" s="64"/>
      <c r="L5" s="64"/>
      <c r="M5" s="64"/>
      <c r="N5" s="64"/>
      <c r="O5" s="64"/>
      <c r="P5" s="64"/>
      <c r="Q5" s="60" t="s">
        <v>87</v>
      </c>
      <c r="R5" s="60" t="s">
        <v>51</v>
      </c>
      <c r="S5" s="64"/>
      <c r="T5" s="64"/>
      <c r="U5" s="64"/>
      <c r="V5" s="64"/>
      <c r="W5" s="64"/>
      <c r="X5" s="64"/>
      <c r="Y5" s="64"/>
      <c r="Z5" s="64"/>
      <c r="AA5" s="27"/>
    </row>
    <row r="6" spans="1:27" x14ac:dyDescent="0.2">
      <c r="C6" s="66"/>
      <c r="D6" s="66"/>
      <c r="E6" s="61"/>
      <c r="F6" s="79"/>
      <c r="AA6" s="61"/>
    </row>
    <row r="7" spans="1:27" x14ac:dyDescent="0.2">
      <c r="A7" s="271">
        <v>39087</v>
      </c>
      <c r="B7" s="272" t="s">
        <v>198</v>
      </c>
      <c r="C7" s="273">
        <v>50001</v>
      </c>
      <c r="D7" s="274"/>
      <c r="E7" s="275">
        <v>4950</v>
      </c>
      <c r="F7" s="268">
        <v>4950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65">
        <f>SUM(F7:Z7)-E7</f>
        <v>0</v>
      </c>
    </row>
    <row r="8" spans="1:27" x14ac:dyDescent="0.2">
      <c r="A8" s="271">
        <v>39087</v>
      </c>
      <c r="B8" s="272" t="s">
        <v>198</v>
      </c>
      <c r="C8" s="273">
        <f>C7+1</f>
        <v>50002</v>
      </c>
      <c r="D8" s="274" t="s">
        <v>147</v>
      </c>
      <c r="E8" s="275">
        <v>1500</v>
      </c>
      <c r="F8" s="268">
        <v>1500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65">
        <f t="shared" ref="AA8:AA33" si="0">SUM(F8:Z8)-E8</f>
        <v>0</v>
      </c>
    </row>
    <row r="9" spans="1:27" x14ac:dyDescent="0.2">
      <c r="A9" s="271">
        <v>40546</v>
      </c>
      <c r="B9" s="272" t="s">
        <v>223</v>
      </c>
      <c r="C9" s="274" t="s">
        <v>86</v>
      </c>
      <c r="D9" s="274" t="s">
        <v>147</v>
      </c>
      <c r="E9" s="275">
        <v>3000</v>
      </c>
      <c r="F9" s="268"/>
      <c r="G9" s="152"/>
      <c r="H9" s="152"/>
      <c r="I9" s="152"/>
      <c r="J9" s="152"/>
      <c r="K9" s="152"/>
      <c r="L9" s="152"/>
      <c r="M9" s="152"/>
      <c r="N9" s="152">
        <v>3000</v>
      </c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65">
        <f t="shared" si="0"/>
        <v>0</v>
      </c>
    </row>
    <row r="10" spans="1:27" x14ac:dyDescent="0.2">
      <c r="A10" s="271">
        <v>40547</v>
      </c>
      <c r="B10" s="151"/>
      <c r="C10" s="273"/>
      <c r="D10" s="273"/>
      <c r="E10" s="275"/>
      <c r="F10" s="268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65">
        <f t="shared" si="0"/>
        <v>0</v>
      </c>
    </row>
    <row r="11" spans="1:27" x14ac:dyDescent="0.2">
      <c r="A11" s="271">
        <v>40548</v>
      </c>
      <c r="B11" s="151"/>
      <c r="C11" s="273"/>
      <c r="D11" s="273"/>
      <c r="E11" s="275"/>
      <c r="F11" s="268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65">
        <f t="shared" si="0"/>
        <v>0</v>
      </c>
    </row>
    <row r="12" spans="1:27" x14ac:dyDescent="0.2">
      <c r="A12" s="271">
        <v>40549</v>
      </c>
      <c r="B12" s="151"/>
      <c r="C12" s="273"/>
      <c r="D12" s="273"/>
      <c r="E12" s="275"/>
      <c r="F12" s="268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65">
        <f t="shared" si="0"/>
        <v>0</v>
      </c>
    </row>
    <row r="13" spans="1:27" x14ac:dyDescent="0.2">
      <c r="A13" s="271">
        <v>40550</v>
      </c>
      <c r="B13" s="151"/>
      <c r="C13" s="273"/>
      <c r="D13" s="273"/>
      <c r="E13" s="275"/>
      <c r="F13" s="268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65">
        <f t="shared" si="0"/>
        <v>0</v>
      </c>
    </row>
    <row r="14" spans="1:27" x14ac:dyDescent="0.2">
      <c r="A14" s="271">
        <v>40551</v>
      </c>
      <c r="B14" s="151"/>
      <c r="C14" s="273"/>
      <c r="D14" s="273"/>
      <c r="E14" s="275"/>
      <c r="F14" s="268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65">
        <f t="shared" si="0"/>
        <v>0</v>
      </c>
    </row>
    <row r="15" spans="1:27" x14ac:dyDescent="0.2">
      <c r="A15" s="271"/>
      <c r="B15" s="151"/>
      <c r="C15" s="273"/>
      <c r="D15" s="273"/>
      <c r="E15" s="275"/>
      <c r="F15" s="268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65">
        <f t="shared" si="0"/>
        <v>0</v>
      </c>
    </row>
    <row r="16" spans="1:27" x14ac:dyDescent="0.2">
      <c r="A16" s="271"/>
      <c r="B16" s="151"/>
      <c r="C16" s="273"/>
      <c r="D16" s="273"/>
      <c r="E16" s="275"/>
      <c r="F16" s="268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65">
        <f t="shared" si="0"/>
        <v>0</v>
      </c>
    </row>
    <row r="17" spans="1:27" x14ac:dyDescent="0.2">
      <c r="A17" s="271"/>
      <c r="B17" s="151"/>
      <c r="C17" s="273"/>
      <c r="D17" s="273"/>
      <c r="E17" s="275"/>
      <c r="F17" s="268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65">
        <f t="shared" si="0"/>
        <v>0</v>
      </c>
    </row>
    <row r="18" spans="1:27" x14ac:dyDescent="0.2">
      <c r="A18" s="271"/>
      <c r="B18" s="151"/>
      <c r="C18" s="273"/>
      <c r="D18" s="273"/>
      <c r="E18" s="275"/>
      <c r="F18" s="268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65"/>
    </row>
    <row r="19" spans="1:27" x14ac:dyDescent="0.2">
      <c r="A19" s="271"/>
      <c r="B19" s="151"/>
      <c r="C19" s="273"/>
      <c r="D19" s="273"/>
      <c r="E19" s="275"/>
      <c r="F19" s="268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65">
        <f t="shared" si="0"/>
        <v>0</v>
      </c>
    </row>
    <row r="20" spans="1:27" x14ac:dyDescent="0.2">
      <c r="A20" s="271"/>
      <c r="B20" s="151"/>
      <c r="C20" s="273"/>
      <c r="D20" s="273"/>
      <c r="E20" s="275"/>
      <c r="F20" s="268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65">
        <f t="shared" si="0"/>
        <v>0</v>
      </c>
    </row>
    <row r="21" spans="1:27" x14ac:dyDescent="0.2">
      <c r="A21" s="271">
        <v>40554</v>
      </c>
      <c r="B21" s="151" t="s">
        <v>82</v>
      </c>
      <c r="C21" s="273" t="s">
        <v>83</v>
      </c>
      <c r="D21" s="274" t="s">
        <v>147</v>
      </c>
      <c r="E21" s="275">
        <v>50</v>
      </c>
      <c r="F21" s="268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>
        <v>50</v>
      </c>
      <c r="Y21" s="152"/>
      <c r="Z21" s="152" t="s">
        <v>36</v>
      </c>
      <c r="AA21" s="65">
        <f t="shared" si="0"/>
        <v>0</v>
      </c>
    </row>
    <row r="22" spans="1:27" x14ac:dyDescent="0.2">
      <c r="A22" s="271">
        <v>40555</v>
      </c>
      <c r="B22" s="151" t="s">
        <v>85</v>
      </c>
      <c r="C22" s="273" t="s">
        <v>86</v>
      </c>
      <c r="D22" s="274" t="s">
        <v>147</v>
      </c>
      <c r="E22" s="275">
        <v>100</v>
      </c>
      <c r="F22" s="268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>
        <v>100</v>
      </c>
      <c r="Z22" s="152"/>
      <c r="AA22" s="65">
        <f t="shared" si="0"/>
        <v>0</v>
      </c>
    </row>
    <row r="23" spans="1:27" x14ac:dyDescent="0.2">
      <c r="A23" s="271"/>
      <c r="B23" s="151"/>
      <c r="C23" s="273"/>
      <c r="D23" s="273"/>
      <c r="E23" s="275"/>
      <c r="F23" s="268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65">
        <f t="shared" si="0"/>
        <v>0</v>
      </c>
    </row>
    <row r="24" spans="1:27" x14ac:dyDescent="0.2">
      <c r="A24" s="271"/>
      <c r="B24" s="151"/>
      <c r="C24" s="273"/>
      <c r="D24" s="273"/>
      <c r="E24" s="275"/>
      <c r="F24" s="268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65">
        <f t="shared" si="0"/>
        <v>0</v>
      </c>
    </row>
    <row r="25" spans="1:27" x14ac:dyDescent="0.2">
      <c r="A25" s="271"/>
      <c r="B25" s="151"/>
      <c r="C25" s="273"/>
      <c r="D25" s="273"/>
      <c r="E25" s="275"/>
      <c r="F25" s="268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65">
        <f t="shared" si="0"/>
        <v>0</v>
      </c>
    </row>
    <row r="26" spans="1:27" x14ac:dyDescent="0.2">
      <c r="A26" s="271"/>
      <c r="B26" s="151"/>
      <c r="C26" s="273"/>
      <c r="D26" s="273"/>
      <c r="E26" s="275"/>
      <c r="F26" s="268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65">
        <f t="shared" si="0"/>
        <v>0</v>
      </c>
    </row>
    <row r="27" spans="1:27" x14ac:dyDescent="0.2">
      <c r="A27" s="271"/>
      <c r="B27" s="151"/>
      <c r="C27" s="273"/>
      <c r="D27" s="273"/>
      <c r="E27" s="275"/>
      <c r="F27" s="268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65">
        <f t="shared" si="0"/>
        <v>0</v>
      </c>
    </row>
    <row r="28" spans="1:27" x14ac:dyDescent="0.2">
      <c r="A28" s="271"/>
      <c r="B28" s="151"/>
      <c r="C28" s="273"/>
      <c r="D28" s="273"/>
      <c r="E28" s="275"/>
      <c r="F28" s="268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65">
        <f t="shared" si="0"/>
        <v>0</v>
      </c>
    </row>
    <row r="29" spans="1:27" x14ac:dyDescent="0.2">
      <c r="A29" s="271"/>
      <c r="B29" s="151"/>
      <c r="C29" s="273"/>
      <c r="D29" s="273"/>
      <c r="E29" s="275"/>
      <c r="F29" s="268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65">
        <f t="shared" si="0"/>
        <v>0</v>
      </c>
    </row>
    <row r="30" spans="1:27" x14ac:dyDescent="0.2">
      <c r="A30" s="271"/>
      <c r="B30" s="151"/>
      <c r="C30" s="273"/>
      <c r="D30" s="273"/>
      <c r="E30" s="275"/>
      <c r="F30" s="268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65">
        <f t="shared" si="0"/>
        <v>0</v>
      </c>
    </row>
    <row r="31" spans="1:27" x14ac:dyDescent="0.2">
      <c r="A31" s="271"/>
      <c r="B31" s="151"/>
      <c r="C31" s="273"/>
      <c r="D31" s="273"/>
      <c r="E31" s="275"/>
      <c r="F31" s="268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65">
        <f t="shared" si="0"/>
        <v>0</v>
      </c>
    </row>
    <row r="32" spans="1:27" x14ac:dyDescent="0.2">
      <c r="A32" s="271"/>
      <c r="B32" s="151"/>
      <c r="C32" s="273"/>
      <c r="D32" s="273"/>
      <c r="E32" s="275"/>
      <c r="F32" s="268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65">
        <f t="shared" si="0"/>
        <v>0</v>
      </c>
    </row>
    <row r="33" spans="1:27" x14ac:dyDescent="0.2">
      <c r="A33" s="271"/>
      <c r="B33" s="151"/>
      <c r="C33" s="273"/>
      <c r="D33" s="273"/>
      <c r="E33" s="275"/>
      <c r="F33" s="268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65">
        <f t="shared" si="0"/>
        <v>0</v>
      </c>
    </row>
    <row r="34" spans="1:27" x14ac:dyDescent="0.2">
      <c r="A34" s="271"/>
      <c r="B34" s="151" t="s">
        <v>103</v>
      </c>
      <c r="C34" s="276"/>
      <c r="D34" s="276"/>
      <c r="E34" s="277"/>
      <c r="F34" s="268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35"/>
    </row>
    <row r="35" spans="1:27" ht="13.5" thickBot="1" x14ac:dyDescent="0.25">
      <c r="E35" s="11">
        <f>SUM(E7:E34)</f>
        <v>9600</v>
      </c>
      <c r="F35" s="11"/>
      <c r="G35" s="11">
        <f t="shared" ref="G35:AA35" si="1">SUM(G7:G34)</f>
        <v>0</v>
      </c>
      <c r="H35" s="11">
        <f t="shared" si="1"/>
        <v>0</v>
      </c>
      <c r="I35" s="11">
        <f t="shared" si="1"/>
        <v>0</v>
      </c>
      <c r="J35" s="11">
        <f t="shared" si="1"/>
        <v>0</v>
      </c>
      <c r="K35" s="11">
        <f t="shared" si="1"/>
        <v>0</v>
      </c>
      <c r="L35" s="11">
        <f t="shared" si="1"/>
        <v>0</v>
      </c>
      <c r="M35" s="11">
        <f t="shared" si="1"/>
        <v>0</v>
      </c>
      <c r="N35" s="11">
        <f t="shared" si="1"/>
        <v>3000</v>
      </c>
      <c r="O35" s="11">
        <f t="shared" si="1"/>
        <v>0</v>
      </c>
      <c r="P35" s="11">
        <f t="shared" si="1"/>
        <v>0</v>
      </c>
      <c r="Q35" s="11">
        <f t="shared" ref="Q35:Y35" si="2">SUM(Q7:Q34)</f>
        <v>0</v>
      </c>
      <c r="R35" s="11">
        <f t="shared" si="2"/>
        <v>0</v>
      </c>
      <c r="S35" s="11">
        <f t="shared" si="2"/>
        <v>0</v>
      </c>
      <c r="T35" s="11">
        <f t="shared" si="2"/>
        <v>0</v>
      </c>
      <c r="U35" s="11">
        <f t="shared" si="2"/>
        <v>0</v>
      </c>
      <c r="V35" s="11">
        <f t="shared" si="2"/>
        <v>0</v>
      </c>
      <c r="W35" s="11">
        <f t="shared" si="2"/>
        <v>0</v>
      </c>
      <c r="X35" s="11">
        <f t="shared" si="2"/>
        <v>50</v>
      </c>
      <c r="Y35" s="11">
        <f t="shared" si="2"/>
        <v>100</v>
      </c>
      <c r="Z35" s="11">
        <f t="shared" si="1"/>
        <v>0</v>
      </c>
      <c r="AA35" s="11">
        <f t="shared" si="1"/>
        <v>0</v>
      </c>
    </row>
    <row r="36" spans="1:27" ht="14.25" thickTop="1" thickBot="1" x14ac:dyDescent="0.25">
      <c r="E36" s="44">
        <f>SUM(G35:Z35)</f>
        <v>3150</v>
      </c>
      <c r="F36" s="71"/>
    </row>
    <row r="37" spans="1:27" ht="13.5" thickTop="1" x14ac:dyDescent="0.2">
      <c r="A37" s="172" t="s">
        <v>259</v>
      </c>
      <c r="B37" s="172"/>
      <c r="C37" s="172"/>
      <c r="D37" s="172"/>
    </row>
    <row r="38" spans="1:27" x14ac:dyDescent="0.2">
      <c r="A38"/>
      <c r="B38" s="12" t="s">
        <v>236</v>
      </c>
      <c r="C38" t="s">
        <v>257</v>
      </c>
      <c r="D38"/>
    </row>
    <row r="39" spans="1:27" x14ac:dyDescent="0.2">
      <c r="A39"/>
      <c r="B39" s="12" t="s">
        <v>236</v>
      </c>
      <c r="C39" t="s">
        <v>256</v>
      </c>
      <c r="D39"/>
    </row>
    <row r="40" spans="1:27" x14ac:dyDescent="0.2">
      <c r="A40"/>
      <c r="B40" s="12" t="s">
        <v>236</v>
      </c>
      <c r="C40" t="s">
        <v>103</v>
      </c>
      <c r="D40"/>
    </row>
    <row r="41" spans="1:27" x14ac:dyDescent="0.2">
      <c r="A41"/>
      <c r="B41" s="12" t="s">
        <v>236</v>
      </c>
      <c r="C41" t="s">
        <v>258</v>
      </c>
      <c r="D41"/>
    </row>
    <row r="42" spans="1:27" x14ac:dyDescent="0.2">
      <c r="A42"/>
      <c r="B42" s="12" t="s">
        <v>236</v>
      </c>
      <c r="C42" t="s">
        <v>260</v>
      </c>
      <c r="D42"/>
    </row>
    <row r="43" spans="1:27" x14ac:dyDescent="0.2">
      <c r="A43"/>
      <c r="C43"/>
      <c r="D43"/>
    </row>
    <row r="44" spans="1:27" x14ac:dyDescent="0.2">
      <c r="A44" s="12" t="s">
        <v>261</v>
      </c>
      <c r="B44" s="12"/>
      <c r="C44" s="12"/>
      <c r="D44" s="12"/>
      <c r="E44" s="12"/>
      <c r="F44" s="12"/>
      <c r="G44" s="12"/>
    </row>
    <row r="45" spans="1:27" x14ac:dyDescent="0.2">
      <c r="A45" s="12"/>
      <c r="B45" s="12" t="s">
        <v>262</v>
      </c>
      <c r="C45" s="12"/>
      <c r="D45" s="12"/>
      <c r="E45" s="12"/>
      <c r="F45" s="12"/>
      <c r="G45" s="12"/>
    </row>
    <row r="46" spans="1:27" x14ac:dyDescent="0.2">
      <c r="A46" s="12"/>
      <c r="B46" s="12" t="s">
        <v>263</v>
      </c>
      <c r="C46" s="12"/>
      <c r="D46" s="12"/>
      <c r="E46" s="12"/>
      <c r="F46" s="12"/>
      <c r="G46" s="12"/>
    </row>
    <row r="47" spans="1:27" x14ac:dyDescent="0.2">
      <c r="A47" s="12"/>
      <c r="B47" s="12" t="s">
        <v>272</v>
      </c>
      <c r="C47" s="12"/>
      <c r="D47" s="12"/>
      <c r="E47" s="12"/>
      <c r="F47" s="12"/>
      <c r="G47" s="12"/>
    </row>
    <row r="48" spans="1:27" x14ac:dyDescent="0.2">
      <c r="A48" s="12"/>
      <c r="B48" s="12"/>
      <c r="C48" s="12"/>
      <c r="D48" s="12"/>
      <c r="E48" s="12"/>
      <c r="F48" s="12"/>
      <c r="G48" s="12"/>
    </row>
  </sheetData>
  <phoneticPr fontId="4" type="noConversion"/>
  <printOptions gridLines="1"/>
  <pageMargins left="0.75" right="0.75" top="1" bottom="1" header="0.5" footer="0.5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B40" sqref="B40"/>
    </sheetView>
  </sheetViews>
  <sheetFormatPr defaultRowHeight="12.75" x14ac:dyDescent="0.2"/>
  <cols>
    <col min="1" max="1" width="15.5703125" bestFit="1" customWidth="1"/>
    <col min="2" max="2" width="10.28515625" bestFit="1" customWidth="1"/>
    <col min="3" max="3" width="14" bestFit="1" customWidth="1"/>
    <col min="6" max="6" width="11.28515625" bestFit="1" customWidth="1"/>
    <col min="7" max="7" width="5.42578125" customWidth="1"/>
  </cols>
  <sheetData>
    <row r="1" spans="1:7" ht="27.75" customHeight="1" x14ac:dyDescent="0.35">
      <c r="A1" s="95" t="s">
        <v>183</v>
      </c>
      <c r="B1" s="95"/>
    </row>
    <row r="2" spans="1:7" x14ac:dyDescent="0.2">
      <c r="B2" s="12"/>
    </row>
    <row r="3" spans="1:7" x14ac:dyDescent="0.2">
      <c r="B3" s="12"/>
    </row>
    <row r="4" spans="1:7" s="12" customFormat="1" x14ac:dyDescent="0.2">
      <c r="A4" s="96" t="s">
        <v>170</v>
      </c>
      <c r="B4" s="54" t="s">
        <v>185</v>
      </c>
      <c r="C4" s="54"/>
      <c r="D4" s="54"/>
      <c r="E4" s="54"/>
      <c r="F4" s="54"/>
      <c r="G4" s="97"/>
    </row>
    <row r="5" spans="1:7" s="12" customFormat="1" x14ac:dyDescent="0.2">
      <c r="A5" s="98" t="s">
        <v>171</v>
      </c>
      <c r="B5" s="57" t="s">
        <v>186</v>
      </c>
      <c r="C5" s="57"/>
      <c r="D5" s="57"/>
      <c r="E5" s="57"/>
      <c r="F5" s="57"/>
      <c r="G5" s="99"/>
    </row>
    <row r="6" spans="1:7" s="12" customFormat="1" x14ac:dyDescent="0.2">
      <c r="A6" s="100" t="s">
        <v>180</v>
      </c>
      <c r="B6" s="57" t="s">
        <v>181</v>
      </c>
      <c r="C6" s="57"/>
      <c r="D6" s="57"/>
      <c r="E6" s="57"/>
      <c r="F6" s="57"/>
      <c r="G6" s="99"/>
    </row>
    <row r="7" spans="1:7" s="12" customFormat="1" x14ac:dyDescent="0.2">
      <c r="A7" s="100"/>
      <c r="B7" s="57"/>
      <c r="C7" s="57"/>
      <c r="D7" s="57"/>
      <c r="E7" s="57"/>
      <c r="F7" s="57"/>
      <c r="G7" s="99"/>
    </row>
    <row r="8" spans="1:7" s="12" customFormat="1" x14ac:dyDescent="0.2">
      <c r="A8" s="104" t="s">
        <v>13</v>
      </c>
      <c r="B8" s="54" t="s">
        <v>165</v>
      </c>
      <c r="C8" s="54" t="s">
        <v>166</v>
      </c>
      <c r="D8" s="55" t="s">
        <v>168</v>
      </c>
      <c r="E8" s="55" t="s">
        <v>169</v>
      </c>
      <c r="F8" s="55" t="s">
        <v>182</v>
      </c>
      <c r="G8" s="97"/>
    </row>
    <row r="9" spans="1:7" s="12" customFormat="1" x14ac:dyDescent="0.2">
      <c r="A9" s="105"/>
      <c r="B9" s="106"/>
      <c r="C9" s="106" t="s">
        <v>167</v>
      </c>
      <c r="D9" s="106"/>
      <c r="E9" s="106"/>
      <c r="F9" s="60" t="s">
        <v>4</v>
      </c>
      <c r="G9" s="107"/>
    </row>
    <row r="10" spans="1:7" x14ac:dyDescent="0.2">
      <c r="A10" s="37"/>
      <c r="B10" s="79"/>
      <c r="C10" s="79"/>
      <c r="D10" s="79"/>
      <c r="E10" s="79"/>
      <c r="F10" s="79"/>
      <c r="G10" s="38"/>
    </row>
    <row r="11" spans="1:7" x14ac:dyDescent="0.2">
      <c r="A11" s="266">
        <v>39083</v>
      </c>
      <c r="B11" s="267" t="s">
        <v>172</v>
      </c>
      <c r="C11" s="267"/>
      <c r="D11" s="268"/>
      <c r="E11" s="268">
        <v>5000</v>
      </c>
      <c r="F11" s="71">
        <f>+D11-E11</f>
        <v>-5000</v>
      </c>
      <c r="G11" s="101"/>
    </row>
    <row r="12" spans="1:7" x14ac:dyDescent="0.2">
      <c r="A12" s="266">
        <v>39092</v>
      </c>
      <c r="B12" s="267" t="s">
        <v>173</v>
      </c>
      <c r="C12" s="269" t="s">
        <v>254</v>
      </c>
      <c r="D12" s="268"/>
      <c r="E12" s="268">
        <v>2000</v>
      </c>
      <c r="F12" s="71">
        <f t="shared" ref="F12:F24" si="0">+F11+D12-E12</f>
        <v>-7000</v>
      </c>
      <c r="G12" s="101"/>
    </row>
    <row r="13" spans="1:7" x14ac:dyDescent="0.2">
      <c r="A13" s="266">
        <v>39097</v>
      </c>
      <c r="B13" s="267" t="s">
        <v>187</v>
      </c>
      <c r="C13" s="269" t="s">
        <v>221</v>
      </c>
      <c r="D13" s="268">
        <v>4950</v>
      </c>
      <c r="E13" s="268"/>
      <c r="F13" s="71">
        <f t="shared" si="0"/>
        <v>-2050</v>
      </c>
      <c r="G13" s="101"/>
    </row>
    <row r="14" spans="1:7" x14ac:dyDescent="0.2">
      <c r="A14" s="266">
        <v>39097</v>
      </c>
      <c r="B14" s="267" t="s">
        <v>188</v>
      </c>
      <c r="C14" s="267"/>
      <c r="D14" s="268">
        <v>50</v>
      </c>
      <c r="E14" s="268"/>
      <c r="F14" s="71">
        <f t="shared" si="0"/>
        <v>-2000</v>
      </c>
      <c r="G14" s="101"/>
    </row>
    <row r="15" spans="1:7" x14ac:dyDescent="0.2">
      <c r="A15" s="266">
        <v>39102</v>
      </c>
      <c r="B15" s="267" t="s">
        <v>178</v>
      </c>
      <c r="C15" s="269" t="s">
        <v>255</v>
      </c>
      <c r="D15" s="268">
        <v>500</v>
      </c>
      <c r="E15" s="268"/>
      <c r="F15" s="71">
        <f t="shared" si="0"/>
        <v>-1500</v>
      </c>
      <c r="G15" s="101"/>
    </row>
    <row r="16" spans="1:7" x14ac:dyDescent="0.2">
      <c r="A16" s="266">
        <v>39097</v>
      </c>
      <c r="B16" s="267" t="s">
        <v>187</v>
      </c>
      <c r="C16" s="269" t="s">
        <v>222</v>
      </c>
      <c r="D16" s="268">
        <v>1500</v>
      </c>
      <c r="E16" s="268"/>
      <c r="F16" s="71">
        <f t="shared" si="0"/>
        <v>0</v>
      </c>
      <c r="G16" s="101"/>
    </row>
    <row r="17" spans="1:7" x14ac:dyDescent="0.2">
      <c r="A17" s="266"/>
      <c r="B17" s="267"/>
      <c r="C17" s="267"/>
      <c r="D17" s="268"/>
      <c r="E17" s="268"/>
      <c r="F17" s="71">
        <f t="shared" si="0"/>
        <v>0</v>
      </c>
      <c r="G17" s="101"/>
    </row>
    <row r="18" spans="1:7" x14ac:dyDescent="0.2">
      <c r="A18" s="266"/>
      <c r="B18" s="267"/>
      <c r="C18" s="267"/>
      <c r="D18" s="268"/>
      <c r="E18" s="268"/>
      <c r="F18" s="71">
        <f t="shared" si="0"/>
        <v>0</v>
      </c>
      <c r="G18" s="101"/>
    </row>
    <row r="19" spans="1:7" x14ac:dyDescent="0.2">
      <c r="A19" s="266"/>
      <c r="B19" s="267"/>
      <c r="C19" s="267"/>
      <c r="D19" s="268"/>
      <c r="E19" s="268"/>
      <c r="F19" s="71">
        <f t="shared" si="0"/>
        <v>0</v>
      </c>
      <c r="G19" s="101"/>
    </row>
    <row r="20" spans="1:7" x14ac:dyDescent="0.2">
      <c r="A20" s="266"/>
      <c r="B20" s="267"/>
      <c r="C20" s="267"/>
      <c r="D20" s="268"/>
      <c r="E20" s="268"/>
      <c r="F20" s="71">
        <f t="shared" si="0"/>
        <v>0</v>
      </c>
      <c r="G20" s="101"/>
    </row>
    <row r="21" spans="1:7" x14ac:dyDescent="0.2">
      <c r="A21" s="266"/>
      <c r="B21" s="267"/>
      <c r="C21" s="267"/>
      <c r="D21" s="268"/>
      <c r="E21" s="268"/>
      <c r="F21" s="71">
        <f t="shared" si="0"/>
        <v>0</v>
      </c>
      <c r="G21" s="101"/>
    </row>
    <row r="22" spans="1:7" x14ac:dyDescent="0.2">
      <c r="A22" s="266"/>
      <c r="B22" s="267"/>
      <c r="C22" s="267"/>
      <c r="D22" s="268"/>
      <c r="E22" s="268"/>
      <c r="F22" s="71">
        <f t="shared" si="0"/>
        <v>0</v>
      </c>
      <c r="G22" s="101"/>
    </row>
    <row r="23" spans="1:7" x14ac:dyDescent="0.2">
      <c r="A23" s="266"/>
      <c r="B23" s="267"/>
      <c r="C23" s="267"/>
      <c r="D23" s="268"/>
      <c r="E23" s="268"/>
      <c r="F23" s="71">
        <f t="shared" si="0"/>
        <v>0</v>
      </c>
      <c r="G23" s="101"/>
    </row>
    <row r="24" spans="1:7" x14ac:dyDescent="0.2">
      <c r="A24" s="266"/>
      <c r="B24" s="267"/>
      <c r="C24" s="267"/>
      <c r="D24" s="268"/>
      <c r="E24" s="268"/>
      <c r="F24" s="71">
        <f t="shared" si="0"/>
        <v>0</v>
      </c>
      <c r="G24" s="101"/>
    </row>
    <row r="25" spans="1:7" x14ac:dyDescent="0.2">
      <c r="A25" s="266" t="s">
        <v>103</v>
      </c>
      <c r="B25" s="267"/>
      <c r="C25" s="267"/>
      <c r="D25" s="270"/>
      <c r="E25" s="270"/>
      <c r="F25" s="90"/>
      <c r="G25" s="101"/>
    </row>
    <row r="26" spans="1:7" ht="13.5" thickBot="1" x14ac:dyDescent="0.25">
      <c r="A26" s="102" t="s">
        <v>179</v>
      </c>
      <c r="B26" s="36"/>
      <c r="C26" s="36"/>
      <c r="D26" s="11">
        <f>SUM(D11:D25)</f>
        <v>7000</v>
      </c>
      <c r="E26" s="11">
        <f>SUM(E11:E25)</f>
        <v>7000</v>
      </c>
      <c r="F26" s="11">
        <f>+D26-E26</f>
        <v>0</v>
      </c>
      <c r="G26" s="103"/>
    </row>
    <row r="27" spans="1:7" ht="13.5" thickTop="1" x14ac:dyDescent="0.2">
      <c r="D27" s="10"/>
      <c r="E27" s="10"/>
      <c r="F27" s="10"/>
      <c r="G27" s="10"/>
    </row>
    <row r="28" spans="1:7" x14ac:dyDescent="0.2">
      <c r="D28" s="10"/>
      <c r="E28" s="10"/>
      <c r="F28" s="10"/>
      <c r="G28" s="10"/>
    </row>
    <row r="29" spans="1:7" x14ac:dyDescent="0.2">
      <c r="A29" s="172" t="s">
        <v>259</v>
      </c>
      <c r="B29" s="172"/>
      <c r="C29" s="172"/>
      <c r="D29" s="172"/>
    </row>
    <row r="30" spans="1:7" x14ac:dyDescent="0.2">
      <c r="B30" s="12" t="s">
        <v>236</v>
      </c>
      <c r="C30" t="s">
        <v>257</v>
      </c>
    </row>
    <row r="31" spans="1:7" x14ac:dyDescent="0.2">
      <c r="B31" s="12" t="s">
        <v>236</v>
      </c>
      <c r="C31" t="s">
        <v>256</v>
      </c>
    </row>
    <row r="32" spans="1:7" x14ac:dyDescent="0.2">
      <c r="B32" s="12" t="s">
        <v>236</v>
      </c>
      <c r="C32" t="s">
        <v>103</v>
      </c>
    </row>
    <row r="33" spans="1:7" x14ac:dyDescent="0.2">
      <c r="B33" s="12" t="s">
        <v>236</v>
      </c>
      <c r="C33" t="s">
        <v>258</v>
      </c>
    </row>
    <row r="34" spans="1:7" x14ac:dyDescent="0.2">
      <c r="B34" s="12" t="s">
        <v>236</v>
      </c>
      <c r="C34" t="s">
        <v>260</v>
      </c>
    </row>
    <row r="35" spans="1:7" x14ac:dyDescent="0.2">
      <c r="B35" s="12" t="s">
        <v>236</v>
      </c>
      <c r="C35" s="291" t="s">
        <v>265</v>
      </c>
    </row>
    <row r="37" spans="1:7" x14ac:dyDescent="0.2">
      <c r="A37" s="12" t="s">
        <v>261</v>
      </c>
      <c r="B37" s="12"/>
      <c r="C37" s="12"/>
      <c r="D37" s="12"/>
      <c r="E37" s="12"/>
      <c r="F37" s="12"/>
      <c r="G37" s="12"/>
    </row>
    <row r="38" spans="1:7" x14ac:dyDescent="0.2">
      <c r="A38" s="12"/>
      <c r="B38" s="12" t="s">
        <v>262</v>
      </c>
      <c r="C38" s="12"/>
      <c r="D38" s="12"/>
      <c r="E38" s="12"/>
      <c r="F38" s="12"/>
      <c r="G38" s="12"/>
    </row>
    <row r="39" spans="1:7" x14ac:dyDescent="0.2">
      <c r="A39" s="12"/>
      <c r="B39" s="12" t="s">
        <v>263</v>
      </c>
      <c r="C39" s="12"/>
      <c r="D39" s="12"/>
      <c r="E39" s="12"/>
      <c r="F39" s="12"/>
      <c r="G39" s="12"/>
    </row>
    <row r="40" spans="1:7" x14ac:dyDescent="0.2">
      <c r="A40" s="12"/>
      <c r="B40" s="12" t="s">
        <v>272</v>
      </c>
      <c r="C40" s="12"/>
      <c r="D40" s="12"/>
      <c r="E40" s="12"/>
      <c r="F40" s="12"/>
      <c r="G40" s="12"/>
    </row>
    <row r="41" spans="1:7" x14ac:dyDescent="0.2">
      <c r="A41" s="12"/>
      <c r="B41" s="12"/>
      <c r="C41" s="12"/>
      <c r="D41" s="12"/>
      <c r="E41" s="12"/>
      <c r="F41" s="12"/>
      <c r="G41" s="12"/>
    </row>
    <row r="42" spans="1:7" x14ac:dyDescent="0.2">
      <c r="D42" s="10"/>
      <c r="E42" s="10"/>
      <c r="F42" s="10"/>
      <c r="G42" s="10"/>
    </row>
    <row r="43" spans="1:7" x14ac:dyDescent="0.2">
      <c r="D43" s="10"/>
      <c r="E43" s="10"/>
      <c r="F43" s="10"/>
      <c r="G43" s="10"/>
    </row>
    <row r="44" spans="1:7" x14ac:dyDescent="0.2">
      <c r="D44" s="10"/>
      <c r="E44" s="10"/>
      <c r="F44" s="10"/>
      <c r="G44" s="10"/>
    </row>
    <row r="45" spans="1:7" x14ac:dyDescent="0.2">
      <c r="D45" s="10"/>
      <c r="E45" s="10"/>
      <c r="F45" s="10"/>
      <c r="G45" s="10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opLeftCell="A3" zoomScaleNormal="150" workbookViewId="0">
      <selection activeCell="B41" sqref="B41"/>
    </sheetView>
  </sheetViews>
  <sheetFormatPr defaultRowHeight="12.75" x14ac:dyDescent="0.2"/>
  <cols>
    <col min="1" max="1" width="11.85546875" style="8" bestFit="1" customWidth="1"/>
    <col min="2" max="2" width="14.5703125" style="8" bestFit="1" customWidth="1"/>
    <col min="3" max="3" width="11.140625" style="193" bestFit="1" customWidth="1"/>
    <col min="4" max="4" width="8.7109375" style="8" bestFit="1" customWidth="1"/>
    <col min="5" max="5" width="8.7109375" style="8" customWidth="1"/>
    <col min="6" max="6" width="12.42578125" style="196" customWidth="1"/>
    <col min="7" max="7" width="12.140625" style="196" customWidth="1"/>
    <col min="8" max="8" width="12.5703125" style="196" customWidth="1"/>
    <col min="9" max="17" width="9.140625" style="8"/>
    <col min="18" max="18" width="9.7109375" style="8" bestFit="1" customWidth="1"/>
    <col min="19" max="16384" width="9.140625" style="8"/>
  </cols>
  <sheetData>
    <row r="1" spans="1:18" ht="24.75" customHeight="1" x14ac:dyDescent="0.35">
      <c r="A1" s="186" t="s">
        <v>215</v>
      </c>
      <c r="B1" s="187"/>
      <c r="F1" s="8"/>
      <c r="G1" s="8"/>
      <c r="H1" s="8"/>
    </row>
    <row r="3" spans="1:18" s="197" customFormat="1" x14ac:dyDescent="0.2">
      <c r="A3" s="194" t="s">
        <v>96</v>
      </c>
      <c r="B3" s="195" t="s">
        <v>92</v>
      </c>
      <c r="C3" s="193"/>
      <c r="D3" s="8"/>
      <c r="E3" s="8"/>
      <c r="F3" s="196"/>
      <c r="G3" s="196"/>
      <c r="H3" s="196"/>
    </row>
    <row r="4" spans="1:18" x14ac:dyDescent="0.2">
      <c r="A4" s="198" t="s">
        <v>93</v>
      </c>
      <c r="B4" s="199">
        <v>0.23</v>
      </c>
      <c r="L4" s="200"/>
    </row>
    <row r="5" spans="1:18" x14ac:dyDescent="0.2">
      <c r="A5" s="198" t="s">
        <v>94</v>
      </c>
      <c r="B5" s="199">
        <v>0.13500000000000001</v>
      </c>
      <c r="L5" s="200"/>
    </row>
    <row r="6" spans="1:18" x14ac:dyDescent="0.2">
      <c r="A6" s="201" t="s">
        <v>95</v>
      </c>
      <c r="B6" s="199">
        <v>0.09</v>
      </c>
      <c r="L6" s="200"/>
    </row>
    <row r="7" spans="1:18" x14ac:dyDescent="0.2">
      <c r="A7" s="202" t="s">
        <v>203</v>
      </c>
      <c r="B7" s="203">
        <v>0</v>
      </c>
    </row>
    <row r="8" spans="1:18" x14ac:dyDescent="0.2">
      <c r="B8" s="204"/>
      <c r="J8" s="156" t="s">
        <v>106</v>
      </c>
      <c r="K8" s="156"/>
      <c r="L8" s="156"/>
      <c r="M8" s="156" t="s">
        <v>107</v>
      </c>
      <c r="N8" s="156"/>
      <c r="O8" s="156"/>
      <c r="P8" s="156"/>
      <c r="Q8" s="156"/>
    </row>
    <row r="9" spans="1:18" ht="15" x14ac:dyDescent="0.2">
      <c r="A9" s="197" t="s">
        <v>19</v>
      </c>
      <c r="B9" s="197" t="s">
        <v>89</v>
      </c>
      <c r="C9" s="197" t="s">
        <v>218</v>
      </c>
      <c r="D9" s="197" t="s">
        <v>96</v>
      </c>
      <c r="E9" s="197" t="s">
        <v>92</v>
      </c>
      <c r="F9" s="205" t="s">
        <v>90</v>
      </c>
      <c r="G9" s="205" t="s">
        <v>51</v>
      </c>
      <c r="H9" s="205" t="s">
        <v>105</v>
      </c>
      <c r="J9" s="188"/>
      <c r="K9" s="188"/>
      <c r="L9" s="188"/>
      <c r="M9" s="188"/>
      <c r="N9" s="188"/>
      <c r="O9" s="188"/>
      <c r="P9" s="188"/>
      <c r="Q9" s="188"/>
      <c r="R9" s="188" t="s">
        <v>37</v>
      </c>
    </row>
    <row r="10" spans="1:18" ht="15" x14ac:dyDescent="0.2">
      <c r="C10" s="197" t="s">
        <v>251</v>
      </c>
      <c r="J10" s="189" t="s">
        <v>108</v>
      </c>
      <c r="K10" s="189" t="s">
        <v>109</v>
      </c>
      <c r="L10" s="189" t="s">
        <v>110</v>
      </c>
      <c r="M10" s="189" t="s">
        <v>113</v>
      </c>
      <c r="N10" s="189"/>
      <c r="O10" s="189"/>
      <c r="P10" s="189"/>
      <c r="Q10" s="189"/>
      <c r="R10" s="189"/>
    </row>
    <row r="11" spans="1:18" x14ac:dyDescent="0.2">
      <c r="A11" s="206">
        <v>39092</v>
      </c>
      <c r="B11" s="207" t="s">
        <v>217</v>
      </c>
      <c r="C11" s="208">
        <v>1</v>
      </c>
      <c r="D11" s="209" t="s">
        <v>93</v>
      </c>
      <c r="E11" s="219">
        <f t="shared" ref="E11:E25" si="0">VLOOKUP(D11,$A$4:$B$7,2,FALSE)</f>
        <v>0.23</v>
      </c>
      <c r="F11" s="210">
        <v>2500</v>
      </c>
      <c r="G11" s="211">
        <f>+F11*E11</f>
        <v>575</v>
      </c>
      <c r="H11" s="211">
        <f>SUM(F11:G11)</f>
        <v>3075</v>
      </c>
      <c r="J11" s="212">
        <v>2500</v>
      </c>
      <c r="K11" s="212"/>
      <c r="L11" s="212"/>
      <c r="M11" s="212"/>
      <c r="N11" s="212"/>
      <c r="O11" s="212"/>
      <c r="P11" s="212"/>
      <c r="Q11" s="212"/>
      <c r="R11" s="190">
        <f>SUM(J11:Q11)-F11</f>
        <v>0</v>
      </c>
    </row>
    <row r="12" spans="1:18" x14ac:dyDescent="0.2">
      <c r="A12" s="206">
        <v>39092</v>
      </c>
      <c r="B12" s="207" t="s">
        <v>217</v>
      </c>
      <c r="C12" s="208">
        <v>1</v>
      </c>
      <c r="D12" s="209" t="s">
        <v>94</v>
      </c>
      <c r="E12" s="219">
        <f t="shared" si="0"/>
        <v>0.13500000000000001</v>
      </c>
      <c r="F12" s="210">
        <v>374</v>
      </c>
      <c r="G12" s="211">
        <f t="shared" ref="G12:G25" si="1">+F12*E12</f>
        <v>50.49</v>
      </c>
      <c r="H12" s="211">
        <f t="shared" ref="H12:H25" si="2">SUM(F12:G12)</f>
        <v>424.49</v>
      </c>
      <c r="J12" s="212"/>
      <c r="K12" s="212">
        <v>374</v>
      </c>
      <c r="L12" s="212"/>
      <c r="M12" s="212"/>
      <c r="N12" s="212"/>
      <c r="O12" s="212"/>
      <c r="P12" s="212"/>
      <c r="Q12" s="212"/>
      <c r="R12" s="190">
        <f>SUM(J12:Q12)-F12</f>
        <v>0</v>
      </c>
    </row>
    <row r="13" spans="1:18" x14ac:dyDescent="0.2">
      <c r="A13" s="206">
        <v>39092</v>
      </c>
      <c r="B13" s="207" t="s">
        <v>217</v>
      </c>
      <c r="C13" s="208">
        <v>1</v>
      </c>
      <c r="D13" s="207" t="s">
        <v>95</v>
      </c>
      <c r="E13" s="219">
        <f t="shared" si="0"/>
        <v>0.09</v>
      </c>
      <c r="F13" s="210">
        <v>1000</v>
      </c>
      <c r="G13" s="211">
        <f t="shared" si="1"/>
        <v>90</v>
      </c>
      <c r="H13" s="211">
        <f t="shared" si="2"/>
        <v>1090</v>
      </c>
      <c r="J13" s="212"/>
      <c r="K13" s="212"/>
      <c r="L13" s="212">
        <v>1000</v>
      </c>
      <c r="M13" s="212"/>
      <c r="N13" s="212"/>
      <c r="O13" s="212"/>
      <c r="P13" s="212"/>
      <c r="Q13" s="212"/>
      <c r="R13" s="190">
        <f t="shared" ref="R13:R26" si="3">SUM(J13:Q13)-F13</f>
        <v>0</v>
      </c>
    </row>
    <row r="14" spans="1:18" x14ac:dyDescent="0.2">
      <c r="A14" s="206">
        <v>39092</v>
      </c>
      <c r="B14" s="207" t="s">
        <v>217</v>
      </c>
      <c r="C14" s="208">
        <v>1</v>
      </c>
      <c r="D14" s="207" t="s">
        <v>203</v>
      </c>
      <c r="E14" s="219">
        <f t="shared" si="0"/>
        <v>0</v>
      </c>
      <c r="F14" s="210">
        <v>410.51</v>
      </c>
      <c r="G14" s="211">
        <f t="shared" si="1"/>
        <v>0</v>
      </c>
      <c r="H14" s="211">
        <f t="shared" si="2"/>
        <v>410.51</v>
      </c>
      <c r="J14" s="212"/>
      <c r="K14" s="212"/>
      <c r="L14" s="212"/>
      <c r="M14" s="212">
        <v>410.51</v>
      </c>
      <c r="N14" s="212"/>
      <c r="O14" s="212"/>
      <c r="P14" s="212"/>
      <c r="Q14" s="212"/>
      <c r="R14" s="190">
        <f t="shared" si="3"/>
        <v>0</v>
      </c>
    </row>
    <row r="15" spans="1:18" x14ac:dyDescent="0.2">
      <c r="A15" s="206">
        <v>39102</v>
      </c>
      <c r="B15" s="207" t="s">
        <v>217</v>
      </c>
      <c r="C15" s="213" t="s">
        <v>219</v>
      </c>
      <c r="D15" s="207" t="s">
        <v>93</v>
      </c>
      <c r="E15" s="219">
        <f t="shared" si="0"/>
        <v>0.23</v>
      </c>
      <c r="F15" s="210">
        <v>-406.5</v>
      </c>
      <c r="G15" s="211">
        <f t="shared" si="1"/>
        <v>-93.495000000000005</v>
      </c>
      <c r="H15" s="211">
        <f t="shared" si="2"/>
        <v>-499.995</v>
      </c>
      <c r="J15" s="212">
        <v>-406.5</v>
      </c>
      <c r="K15" s="212"/>
      <c r="L15" s="212"/>
      <c r="M15" s="212"/>
      <c r="N15" s="212"/>
      <c r="O15" s="212"/>
      <c r="P15" s="212"/>
      <c r="Q15" s="212"/>
      <c r="R15" s="190">
        <f t="shared" si="3"/>
        <v>0</v>
      </c>
    </row>
    <row r="16" spans="1:18" x14ac:dyDescent="0.2">
      <c r="A16" s="206"/>
      <c r="B16" s="209"/>
      <c r="C16" s="208"/>
      <c r="D16" s="220" t="s">
        <v>203</v>
      </c>
      <c r="E16" s="219">
        <f t="shared" si="0"/>
        <v>0</v>
      </c>
      <c r="F16" s="210"/>
      <c r="G16" s="211">
        <f t="shared" si="1"/>
        <v>0</v>
      </c>
      <c r="H16" s="211">
        <f t="shared" si="2"/>
        <v>0</v>
      </c>
      <c r="J16" s="212"/>
      <c r="K16" s="212"/>
      <c r="L16" s="212"/>
      <c r="M16" s="212"/>
      <c r="N16" s="212"/>
      <c r="O16" s="212"/>
      <c r="P16" s="212"/>
      <c r="Q16" s="212"/>
      <c r="R16" s="190">
        <f t="shared" si="3"/>
        <v>0</v>
      </c>
    </row>
    <row r="17" spans="1:18" x14ac:dyDescent="0.2">
      <c r="A17" s="206"/>
      <c r="B17" s="209"/>
      <c r="C17" s="208"/>
      <c r="D17" s="207" t="s">
        <v>203</v>
      </c>
      <c r="E17" s="219">
        <f t="shared" si="0"/>
        <v>0</v>
      </c>
      <c r="F17" s="210"/>
      <c r="G17" s="211">
        <f t="shared" si="1"/>
        <v>0</v>
      </c>
      <c r="H17" s="211">
        <f t="shared" si="2"/>
        <v>0</v>
      </c>
      <c r="J17" s="212"/>
      <c r="K17" s="212"/>
      <c r="L17" s="212"/>
      <c r="M17" s="212"/>
      <c r="N17" s="212"/>
      <c r="O17" s="212"/>
      <c r="P17" s="212"/>
      <c r="Q17" s="212"/>
      <c r="R17" s="190">
        <f t="shared" si="3"/>
        <v>0</v>
      </c>
    </row>
    <row r="18" spans="1:18" x14ac:dyDescent="0.2">
      <c r="A18" s="206"/>
      <c r="B18" s="209"/>
      <c r="C18" s="208"/>
      <c r="D18" s="207" t="s">
        <v>203</v>
      </c>
      <c r="E18" s="219">
        <f t="shared" si="0"/>
        <v>0</v>
      </c>
      <c r="F18" s="210"/>
      <c r="G18" s="211">
        <f t="shared" si="1"/>
        <v>0</v>
      </c>
      <c r="H18" s="211">
        <f t="shared" si="2"/>
        <v>0</v>
      </c>
      <c r="J18" s="212"/>
      <c r="K18" s="212"/>
      <c r="L18" s="212"/>
      <c r="M18" s="212"/>
      <c r="N18" s="212"/>
      <c r="O18" s="212"/>
      <c r="P18" s="212"/>
      <c r="Q18" s="212"/>
      <c r="R18" s="190">
        <f t="shared" si="3"/>
        <v>0</v>
      </c>
    </row>
    <row r="19" spans="1:18" x14ac:dyDescent="0.2">
      <c r="A19" s="206"/>
      <c r="B19" s="209"/>
      <c r="C19" s="208"/>
      <c r="D19" s="220" t="s">
        <v>93</v>
      </c>
      <c r="E19" s="219">
        <f t="shared" si="0"/>
        <v>0.23</v>
      </c>
      <c r="F19" s="210"/>
      <c r="G19" s="211">
        <f t="shared" si="1"/>
        <v>0</v>
      </c>
      <c r="H19" s="211">
        <f t="shared" si="2"/>
        <v>0</v>
      </c>
      <c r="J19" s="212"/>
      <c r="K19" s="212"/>
      <c r="L19" s="212"/>
      <c r="M19" s="212"/>
      <c r="N19" s="212"/>
      <c r="O19" s="212"/>
      <c r="P19" s="212"/>
      <c r="Q19" s="212"/>
      <c r="R19" s="190">
        <f t="shared" si="3"/>
        <v>0</v>
      </c>
    </row>
    <row r="20" spans="1:18" x14ac:dyDescent="0.2">
      <c r="A20" s="206"/>
      <c r="B20" s="209"/>
      <c r="C20" s="208"/>
      <c r="D20" s="207" t="s">
        <v>203</v>
      </c>
      <c r="E20" s="219">
        <f t="shared" si="0"/>
        <v>0</v>
      </c>
      <c r="F20" s="210"/>
      <c r="G20" s="211">
        <f t="shared" si="1"/>
        <v>0</v>
      </c>
      <c r="H20" s="211">
        <f t="shared" si="2"/>
        <v>0</v>
      </c>
      <c r="J20" s="212"/>
      <c r="K20" s="212"/>
      <c r="L20" s="212"/>
      <c r="M20" s="212"/>
      <c r="N20" s="212"/>
      <c r="O20" s="212"/>
      <c r="P20" s="212"/>
      <c r="Q20" s="212"/>
      <c r="R20" s="190">
        <f t="shared" si="3"/>
        <v>0</v>
      </c>
    </row>
    <row r="21" spans="1:18" x14ac:dyDescent="0.2">
      <c r="A21" s="206"/>
      <c r="B21" s="209"/>
      <c r="C21" s="208"/>
      <c r="D21" s="207" t="s">
        <v>203</v>
      </c>
      <c r="E21" s="219">
        <f t="shared" si="0"/>
        <v>0</v>
      </c>
      <c r="F21" s="210"/>
      <c r="G21" s="211">
        <f t="shared" si="1"/>
        <v>0</v>
      </c>
      <c r="H21" s="211">
        <f t="shared" si="2"/>
        <v>0</v>
      </c>
      <c r="J21" s="212"/>
      <c r="K21" s="212"/>
      <c r="L21" s="212"/>
      <c r="M21" s="212"/>
      <c r="N21" s="212"/>
      <c r="O21" s="212"/>
      <c r="P21" s="212"/>
      <c r="Q21" s="212"/>
      <c r="R21" s="190">
        <f t="shared" si="3"/>
        <v>0</v>
      </c>
    </row>
    <row r="22" spans="1:18" x14ac:dyDescent="0.2">
      <c r="A22" s="206"/>
      <c r="B22" s="209"/>
      <c r="C22" s="208"/>
      <c r="D22" s="207" t="s">
        <v>203</v>
      </c>
      <c r="E22" s="219">
        <f t="shared" si="0"/>
        <v>0</v>
      </c>
      <c r="F22" s="210"/>
      <c r="G22" s="211">
        <f t="shared" si="1"/>
        <v>0</v>
      </c>
      <c r="H22" s="211">
        <f t="shared" si="2"/>
        <v>0</v>
      </c>
      <c r="J22" s="212"/>
      <c r="K22" s="212"/>
      <c r="L22" s="212"/>
      <c r="M22" s="212"/>
      <c r="N22" s="212"/>
      <c r="O22" s="212"/>
      <c r="P22" s="212"/>
      <c r="Q22" s="212"/>
      <c r="R22" s="190">
        <f t="shared" si="3"/>
        <v>0</v>
      </c>
    </row>
    <row r="23" spans="1:18" x14ac:dyDescent="0.2">
      <c r="A23" s="206"/>
      <c r="B23" s="209"/>
      <c r="C23" s="208"/>
      <c r="D23" s="207" t="s">
        <v>203</v>
      </c>
      <c r="E23" s="219">
        <f t="shared" si="0"/>
        <v>0</v>
      </c>
      <c r="F23" s="210"/>
      <c r="G23" s="211">
        <f t="shared" si="1"/>
        <v>0</v>
      </c>
      <c r="H23" s="211">
        <f t="shared" si="2"/>
        <v>0</v>
      </c>
      <c r="J23" s="212"/>
      <c r="K23" s="212"/>
      <c r="L23" s="212"/>
      <c r="M23" s="212"/>
      <c r="N23" s="212"/>
      <c r="O23" s="212"/>
      <c r="P23" s="212"/>
      <c r="Q23" s="212"/>
      <c r="R23" s="190">
        <f t="shared" si="3"/>
        <v>0</v>
      </c>
    </row>
    <row r="24" spans="1:18" x14ac:dyDescent="0.2">
      <c r="A24" s="206"/>
      <c r="B24" s="209"/>
      <c r="C24" s="208"/>
      <c r="D24" s="207" t="s">
        <v>203</v>
      </c>
      <c r="E24" s="219">
        <f t="shared" si="0"/>
        <v>0</v>
      </c>
      <c r="F24" s="210"/>
      <c r="G24" s="211">
        <f t="shared" si="1"/>
        <v>0</v>
      </c>
      <c r="H24" s="211">
        <f t="shared" si="2"/>
        <v>0</v>
      </c>
      <c r="J24" s="212"/>
      <c r="K24" s="212"/>
      <c r="L24" s="212"/>
      <c r="M24" s="212"/>
      <c r="N24" s="212"/>
      <c r="O24" s="212"/>
      <c r="P24" s="212"/>
      <c r="Q24" s="212"/>
      <c r="R24" s="190">
        <f t="shared" si="3"/>
        <v>0</v>
      </c>
    </row>
    <row r="25" spans="1:18" x14ac:dyDescent="0.2">
      <c r="A25" s="206" t="s">
        <v>103</v>
      </c>
      <c r="B25" s="209"/>
      <c r="C25" s="208"/>
      <c r="D25" s="207" t="s">
        <v>203</v>
      </c>
      <c r="E25" s="219">
        <f t="shared" si="0"/>
        <v>0</v>
      </c>
      <c r="F25" s="210"/>
      <c r="G25" s="211">
        <f t="shared" si="1"/>
        <v>0</v>
      </c>
      <c r="H25" s="211">
        <f t="shared" si="2"/>
        <v>0</v>
      </c>
      <c r="J25" s="212"/>
      <c r="K25" s="212"/>
      <c r="L25" s="212"/>
      <c r="M25" s="212"/>
      <c r="N25" s="212"/>
      <c r="O25" s="212"/>
      <c r="P25" s="212"/>
      <c r="Q25" s="212"/>
      <c r="R25" s="190">
        <f t="shared" si="3"/>
        <v>0</v>
      </c>
    </row>
    <row r="26" spans="1:18" x14ac:dyDescent="0.2">
      <c r="A26" s="214"/>
      <c r="F26" s="211"/>
      <c r="G26" s="211"/>
      <c r="H26" s="211"/>
      <c r="J26" s="212"/>
      <c r="K26" s="212"/>
      <c r="L26" s="212"/>
      <c r="M26" s="212"/>
      <c r="N26" s="212"/>
      <c r="O26" s="212"/>
      <c r="P26" s="212"/>
      <c r="Q26" s="212"/>
      <c r="R26" s="190">
        <f t="shared" si="3"/>
        <v>0</v>
      </c>
    </row>
    <row r="27" spans="1:18" ht="13.5" thickBot="1" x14ac:dyDescent="0.25">
      <c r="B27" s="215" t="s">
        <v>91</v>
      </c>
      <c r="C27" s="197"/>
      <c r="D27" s="215"/>
      <c r="E27" s="215"/>
      <c r="F27" s="216">
        <f>SUM(F11:F26)</f>
        <v>3878.01</v>
      </c>
      <c r="G27" s="216">
        <f>SUM(G11:G26)</f>
        <v>621.995</v>
      </c>
      <c r="H27" s="216">
        <f>SUM(H11:H26)</f>
        <v>4500.0050000000001</v>
      </c>
      <c r="J27" s="216">
        <f t="shared" ref="J27:Q27" si="4">SUM(J11:J26)</f>
        <v>2093.5</v>
      </c>
      <c r="K27" s="216">
        <f t="shared" si="4"/>
        <v>374</v>
      </c>
      <c r="L27" s="216">
        <f t="shared" si="4"/>
        <v>1000</v>
      </c>
      <c r="M27" s="216">
        <f t="shared" si="4"/>
        <v>410.51</v>
      </c>
      <c r="N27" s="216">
        <f t="shared" si="4"/>
        <v>0</v>
      </c>
      <c r="O27" s="216">
        <f t="shared" si="4"/>
        <v>0</v>
      </c>
      <c r="P27" s="216">
        <f t="shared" si="4"/>
        <v>0</v>
      </c>
      <c r="Q27" s="216">
        <f t="shared" si="4"/>
        <v>0</v>
      </c>
      <c r="R27" s="216">
        <f>SUM(R11:R26)</f>
        <v>0</v>
      </c>
    </row>
    <row r="28" spans="1:18" ht="13.5" thickTop="1" x14ac:dyDescent="0.2">
      <c r="B28" s="217"/>
      <c r="G28" s="218"/>
    </row>
    <row r="29" spans="1:18" x14ac:dyDescent="0.2">
      <c r="B29" s="217"/>
      <c r="G29" s="218"/>
    </row>
    <row r="30" spans="1:18" x14ac:dyDescent="0.2">
      <c r="A30" s="172" t="s">
        <v>259</v>
      </c>
      <c r="B30" s="172"/>
      <c r="C30" s="172"/>
      <c r="D30" s="172"/>
      <c r="E30"/>
      <c r="F30"/>
      <c r="G30"/>
    </row>
    <row r="31" spans="1:18" x14ac:dyDescent="0.2">
      <c r="A31"/>
      <c r="B31" s="12" t="s">
        <v>236</v>
      </c>
      <c r="C31" t="s">
        <v>257</v>
      </c>
      <c r="D31"/>
      <c r="E31"/>
      <c r="F31"/>
      <c r="G31"/>
    </row>
    <row r="32" spans="1:18" x14ac:dyDescent="0.2">
      <c r="A32"/>
      <c r="B32" s="12" t="s">
        <v>236</v>
      </c>
      <c r="C32" t="s">
        <v>256</v>
      </c>
      <c r="D32"/>
      <c r="E32"/>
      <c r="F32"/>
      <c r="G32"/>
    </row>
    <row r="33" spans="1:7" x14ac:dyDescent="0.2">
      <c r="A33"/>
      <c r="B33" s="12" t="s">
        <v>236</v>
      </c>
      <c r="C33" t="s">
        <v>103</v>
      </c>
      <c r="D33"/>
      <c r="E33"/>
      <c r="F33"/>
      <c r="G33"/>
    </row>
    <row r="34" spans="1:7" x14ac:dyDescent="0.2">
      <c r="A34"/>
      <c r="B34" s="12" t="s">
        <v>236</v>
      </c>
      <c r="C34" t="s">
        <v>258</v>
      </c>
      <c r="D34"/>
      <c r="E34"/>
      <c r="F34"/>
      <c r="G34"/>
    </row>
    <row r="35" spans="1:7" x14ac:dyDescent="0.2">
      <c r="A35"/>
      <c r="B35" s="12" t="s">
        <v>236</v>
      </c>
      <c r="C35" t="s">
        <v>260</v>
      </c>
      <c r="D35"/>
      <c r="E35"/>
      <c r="F35"/>
      <c r="G35"/>
    </row>
    <row r="36" spans="1:7" x14ac:dyDescent="0.2">
      <c r="A36"/>
      <c r="B36" s="12" t="s">
        <v>236</v>
      </c>
      <c r="C36" s="291" t="s">
        <v>267</v>
      </c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 s="12" t="s">
        <v>261</v>
      </c>
      <c r="B38" s="12"/>
      <c r="C38" s="12"/>
      <c r="D38" s="12"/>
      <c r="E38" s="12"/>
      <c r="F38" s="12"/>
      <c r="G38" s="12"/>
    </row>
    <row r="39" spans="1:7" x14ac:dyDescent="0.2">
      <c r="A39" s="12"/>
      <c r="B39" s="12" t="s">
        <v>262</v>
      </c>
      <c r="C39" s="12"/>
      <c r="D39" s="12"/>
      <c r="E39" s="12"/>
      <c r="F39" s="12"/>
      <c r="G39" s="12"/>
    </row>
    <row r="40" spans="1:7" x14ac:dyDescent="0.2">
      <c r="A40" s="12"/>
      <c r="B40" s="12" t="s">
        <v>263</v>
      </c>
      <c r="C40" s="12"/>
      <c r="D40" s="12"/>
      <c r="E40" s="12"/>
      <c r="F40" s="12"/>
      <c r="G40" s="12"/>
    </row>
    <row r="41" spans="1:7" x14ac:dyDescent="0.2">
      <c r="A41" s="12"/>
      <c r="B41" s="12" t="s">
        <v>272</v>
      </c>
      <c r="C41" s="12"/>
      <c r="D41" s="12"/>
      <c r="E41" s="12"/>
      <c r="F41" s="12"/>
      <c r="G41" s="12"/>
    </row>
    <row r="42" spans="1:7" x14ac:dyDescent="0.2">
      <c r="A42" s="12"/>
      <c r="B42" s="12"/>
      <c r="C42" s="12"/>
      <c r="D42" s="12"/>
      <c r="E42" s="12"/>
      <c r="F42" s="12"/>
      <c r="G42" s="12"/>
    </row>
  </sheetData>
  <sheetProtection formatColumns="0" insertColumns="0" insertRows="0" insertHyperlinks="0" deleteColumns="0" deleteRows="0" selectLockedCells="1" sort="0" autoFilter="0" pivotTables="0"/>
  <phoneticPr fontId="4" type="noConversion"/>
  <printOptions horizontalCentered="1" gridLines="1"/>
  <pageMargins left="0.74803149606299213" right="0.74803149606299213" top="1.4" bottom="0.98425196850393704" header="0.51181102362204722" footer="0.51181102362204722"/>
  <pageSetup scale="67" orientation="landscape" blackAndWhite="1" horizontalDpi="200" verticalDpi="2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4" workbookViewId="0">
      <selection activeCell="B40" sqref="B40"/>
    </sheetView>
  </sheetViews>
  <sheetFormatPr defaultRowHeight="12.75" x14ac:dyDescent="0.2"/>
  <cols>
    <col min="1" max="1" width="15.5703125" style="8" bestFit="1" customWidth="1"/>
    <col min="2" max="2" width="10.28515625" style="8" bestFit="1" customWidth="1"/>
    <col min="3" max="3" width="10.140625" style="8" bestFit="1" customWidth="1"/>
    <col min="4" max="5" width="9.140625" style="8"/>
    <col min="6" max="6" width="11.28515625" style="8" bestFit="1" customWidth="1"/>
    <col min="7" max="7" width="3.85546875" style="8" customWidth="1"/>
    <col min="8" max="16384" width="9.140625" style="8"/>
  </cols>
  <sheetData>
    <row r="1" spans="1:7" ht="27.75" customHeight="1" x14ac:dyDescent="0.35">
      <c r="A1" s="221" t="s">
        <v>184</v>
      </c>
      <c r="B1" s="221"/>
    </row>
    <row r="2" spans="1:7" x14ac:dyDescent="0.2">
      <c r="B2" s="215"/>
    </row>
    <row r="3" spans="1:7" x14ac:dyDescent="0.2">
      <c r="B3" s="215"/>
    </row>
    <row r="4" spans="1:7" s="215" customFormat="1" x14ac:dyDescent="0.2">
      <c r="A4" s="222" t="s">
        <v>170</v>
      </c>
      <c r="B4" s="223" t="s">
        <v>176</v>
      </c>
      <c r="C4" s="223"/>
      <c r="D4" s="223"/>
      <c r="E4" s="223"/>
      <c r="F4" s="223"/>
      <c r="G4" s="224"/>
    </row>
    <row r="5" spans="1:7" s="215" customFormat="1" x14ac:dyDescent="0.2">
      <c r="A5" s="225" t="s">
        <v>171</v>
      </c>
      <c r="B5" s="226" t="s">
        <v>177</v>
      </c>
      <c r="C5" s="226"/>
      <c r="D5" s="226"/>
      <c r="E5" s="226"/>
      <c r="F5" s="226"/>
      <c r="G5" s="227"/>
    </row>
    <row r="6" spans="1:7" s="215" customFormat="1" x14ac:dyDescent="0.2">
      <c r="A6" s="228" t="s">
        <v>180</v>
      </c>
      <c r="B6" s="226" t="s">
        <v>181</v>
      </c>
      <c r="C6" s="226"/>
      <c r="D6" s="226"/>
      <c r="E6" s="226"/>
      <c r="F6" s="226"/>
      <c r="G6" s="227"/>
    </row>
    <row r="7" spans="1:7" s="215" customFormat="1" x14ac:dyDescent="0.2">
      <c r="A7" s="228"/>
      <c r="B7" s="226"/>
      <c r="C7" s="226"/>
      <c r="D7" s="226"/>
      <c r="E7" s="226"/>
      <c r="F7" s="226"/>
      <c r="G7" s="227"/>
    </row>
    <row r="8" spans="1:7" s="215" customFormat="1" x14ac:dyDescent="0.2">
      <c r="A8" s="229" t="s">
        <v>13</v>
      </c>
      <c r="B8" s="223" t="s">
        <v>165</v>
      </c>
      <c r="C8" s="223" t="s">
        <v>166</v>
      </c>
      <c r="D8" s="230" t="s">
        <v>168</v>
      </c>
      <c r="E8" s="230" t="s">
        <v>169</v>
      </c>
      <c r="F8" s="230" t="s">
        <v>182</v>
      </c>
      <c r="G8" s="224"/>
    </row>
    <row r="9" spans="1:7" s="215" customFormat="1" x14ac:dyDescent="0.2">
      <c r="A9" s="231"/>
      <c r="B9" s="232"/>
      <c r="C9" s="232" t="s">
        <v>167</v>
      </c>
      <c r="D9" s="232"/>
      <c r="E9" s="232"/>
      <c r="F9" s="233" t="s">
        <v>4</v>
      </c>
      <c r="G9" s="234"/>
    </row>
    <row r="10" spans="1:7" x14ac:dyDescent="0.2">
      <c r="A10" s="235"/>
      <c r="B10" s="236"/>
      <c r="C10" s="236"/>
      <c r="D10" s="236"/>
      <c r="E10" s="236"/>
      <c r="F10" s="236"/>
      <c r="G10" s="237"/>
    </row>
    <row r="11" spans="1:7" x14ac:dyDescent="0.2">
      <c r="A11" s="262">
        <v>39083</v>
      </c>
      <c r="B11" s="263" t="s">
        <v>172</v>
      </c>
      <c r="C11" s="263"/>
      <c r="D11" s="264">
        <v>1000</v>
      </c>
      <c r="E11" s="264"/>
      <c r="F11" s="246">
        <f>+D11-E11</f>
        <v>1000</v>
      </c>
      <c r="G11" s="239"/>
    </row>
    <row r="12" spans="1:7" x14ac:dyDescent="0.2">
      <c r="A12" s="262">
        <v>39092</v>
      </c>
      <c r="B12" s="263" t="s">
        <v>173</v>
      </c>
      <c r="C12" s="265" t="s">
        <v>252</v>
      </c>
      <c r="D12" s="264">
        <v>5000</v>
      </c>
      <c r="E12" s="264"/>
      <c r="F12" s="246">
        <f>+F11+D12-E12</f>
        <v>6000</v>
      </c>
      <c r="G12" s="239"/>
    </row>
    <row r="13" spans="1:7" x14ac:dyDescent="0.2">
      <c r="A13" s="262">
        <v>39087</v>
      </c>
      <c r="B13" s="263" t="s">
        <v>174</v>
      </c>
      <c r="C13" s="263" t="s">
        <v>175</v>
      </c>
      <c r="D13" s="264"/>
      <c r="E13" s="264">
        <v>1500</v>
      </c>
      <c r="F13" s="246">
        <f>+F12+D13-E13</f>
        <v>4500</v>
      </c>
      <c r="G13" s="239"/>
    </row>
    <row r="14" spans="1:7" x14ac:dyDescent="0.2">
      <c r="A14" s="262">
        <v>39102</v>
      </c>
      <c r="B14" s="263" t="s">
        <v>178</v>
      </c>
      <c r="C14" s="265" t="s">
        <v>219</v>
      </c>
      <c r="D14" s="264"/>
      <c r="E14" s="264">
        <v>500</v>
      </c>
      <c r="F14" s="246">
        <f t="shared" ref="F14:F23" si="0">+F13+D14-E14</f>
        <v>4000</v>
      </c>
      <c r="G14" s="239"/>
    </row>
    <row r="15" spans="1:7" x14ac:dyDescent="0.2">
      <c r="A15" s="262"/>
      <c r="B15" s="263"/>
      <c r="C15" s="263"/>
      <c r="D15" s="264"/>
      <c r="E15" s="264"/>
      <c r="F15" s="246">
        <f t="shared" si="0"/>
        <v>4000</v>
      </c>
      <c r="G15" s="239"/>
    </row>
    <row r="16" spans="1:7" x14ac:dyDescent="0.2">
      <c r="A16" s="262"/>
      <c r="B16" s="263"/>
      <c r="C16" s="263"/>
      <c r="D16" s="264"/>
      <c r="E16" s="264"/>
      <c r="F16" s="246">
        <f t="shared" si="0"/>
        <v>4000</v>
      </c>
      <c r="G16" s="239"/>
    </row>
    <row r="17" spans="1:7" x14ac:dyDescent="0.2">
      <c r="A17" s="262"/>
      <c r="B17" s="263"/>
      <c r="C17" s="263"/>
      <c r="D17" s="264"/>
      <c r="E17" s="264"/>
      <c r="F17" s="246">
        <f t="shared" si="0"/>
        <v>4000</v>
      </c>
      <c r="G17" s="239"/>
    </row>
    <row r="18" spans="1:7" x14ac:dyDescent="0.2">
      <c r="A18" s="262"/>
      <c r="B18" s="263"/>
      <c r="C18" s="263"/>
      <c r="D18" s="264"/>
      <c r="E18" s="264"/>
      <c r="F18" s="246">
        <f t="shared" si="0"/>
        <v>4000</v>
      </c>
      <c r="G18" s="239"/>
    </row>
    <row r="19" spans="1:7" x14ac:dyDescent="0.2">
      <c r="A19" s="262"/>
      <c r="B19" s="263"/>
      <c r="C19" s="263"/>
      <c r="D19" s="264"/>
      <c r="E19" s="264"/>
      <c r="F19" s="246">
        <f t="shared" si="0"/>
        <v>4000</v>
      </c>
      <c r="G19" s="239"/>
    </row>
    <row r="20" spans="1:7" x14ac:dyDescent="0.2">
      <c r="A20" s="262"/>
      <c r="B20" s="263"/>
      <c r="C20" s="263"/>
      <c r="D20" s="264"/>
      <c r="E20" s="264"/>
      <c r="F20" s="246">
        <f t="shared" si="0"/>
        <v>4000</v>
      </c>
      <c r="G20" s="239"/>
    </row>
    <row r="21" spans="1:7" x14ac:dyDescent="0.2">
      <c r="A21" s="262"/>
      <c r="B21" s="263"/>
      <c r="C21" s="263"/>
      <c r="D21" s="264"/>
      <c r="E21" s="264"/>
      <c r="F21" s="246">
        <f t="shared" si="0"/>
        <v>4000</v>
      </c>
      <c r="G21" s="239"/>
    </row>
    <row r="22" spans="1:7" x14ac:dyDescent="0.2">
      <c r="A22" s="262"/>
      <c r="B22" s="263"/>
      <c r="C22" s="263"/>
      <c r="D22" s="264"/>
      <c r="E22" s="264"/>
      <c r="F22" s="246">
        <f t="shared" si="0"/>
        <v>4000</v>
      </c>
      <c r="G22" s="239"/>
    </row>
    <row r="23" spans="1:7" x14ac:dyDescent="0.2">
      <c r="A23" s="262"/>
      <c r="B23" s="263"/>
      <c r="C23" s="263"/>
      <c r="D23" s="264"/>
      <c r="E23" s="264"/>
      <c r="F23" s="246">
        <f t="shared" si="0"/>
        <v>4000</v>
      </c>
      <c r="G23" s="239"/>
    </row>
    <row r="24" spans="1:7" x14ac:dyDescent="0.2">
      <c r="A24" s="262" t="s">
        <v>103</v>
      </c>
      <c r="B24" s="263"/>
      <c r="C24" s="263"/>
      <c r="D24" s="264"/>
      <c r="E24" s="264"/>
      <c r="F24" s="192"/>
      <c r="G24" s="239"/>
    </row>
    <row r="25" spans="1:7" x14ac:dyDescent="0.2">
      <c r="A25" s="238"/>
      <c r="B25" s="236"/>
      <c r="C25" s="236"/>
      <c r="D25" s="240"/>
      <c r="E25" s="240"/>
      <c r="F25" s="240"/>
      <c r="G25" s="239"/>
    </row>
    <row r="26" spans="1:7" ht="13.5" thickBot="1" x14ac:dyDescent="0.25">
      <c r="A26" s="241" t="s">
        <v>179</v>
      </c>
      <c r="B26" s="242"/>
      <c r="C26" s="242"/>
      <c r="D26" s="191">
        <f>SUM(D11:D25)</f>
        <v>6000</v>
      </c>
      <c r="E26" s="191">
        <f>SUM(E11:E25)</f>
        <v>2000</v>
      </c>
      <c r="F26" s="191">
        <f>+D26-E26</f>
        <v>4000</v>
      </c>
      <c r="G26" s="243"/>
    </row>
    <row r="27" spans="1:7" ht="13.5" thickTop="1" x14ac:dyDescent="0.2">
      <c r="D27" s="7"/>
      <c r="E27" s="7"/>
      <c r="F27" s="7"/>
      <c r="G27" s="7"/>
    </row>
    <row r="28" spans="1:7" x14ac:dyDescent="0.2">
      <c r="D28" s="7"/>
      <c r="E28" s="7"/>
      <c r="F28" s="7"/>
      <c r="G28" s="7"/>
    </row>
    <row r="29" spans="1:7" x14ac:dyDescent="0.2">
      <c r="A29" s="289" t="s">
        <v>259</v>
      </c>
      <c r="B29" s="289"/>
      <c r="C29" s="289"/>
      <c r="D29" s="289"/>
    </row>
    <row r="30" spans="1:7" x14ac:dyDescent="0.2">
      <c r="B30" s="215" t="s">
        <v>236</v>
      </c>
      <c r="C30" s="8" t="s">
        <v>257</v>
      </c>
    </row>
    <row r="31" spans="1:7" x14ac:dyDescent="0.2">
      <c r="B31" s="215" t="s">
        <v>236</v>
      </c>
      <c r="C31" s="8" t="s">
        <v>256</v>
      </c>
    </row>
    <row r="32" spans="1:7" x14ac:dyDescent="0.2">
      <c r="B32" s="215" t="s">
        <v>236</v>
      </c>
      <c r="C32" s="8" t="s">
        <v>103</v>
      </c>
    </row>
    <row r="33" spans="1:7" x14ac:dyDescent="0.2">
      <c r="B33" s="215" t="s">
        <v>236</v>
      </c>
      <c r="C33" s="8" t="s">
        <v>258</v>
      </c>
    </row>
    <row r="34" spans="1:7" x14ac:dyDescent="0.2">
      <c r="B34" s="215" t="s">
        <v>236</v>
      </c>
      <c r="C34" s="8" t="s">
        <v>260</v>
      </c>
    </row>
    <row r="35" spans="1:7" x14ac:dyDescent="0.2">
      <c r="B35" s="215" t="s">
        <v>236</v>
      </c>
      <c r="C35" s="290" t="s">
        <v>264</v>
      </c>
    </row>
    <row r="37" spans="1:7" x14ac:dyDescent="0.2">
      <c r="A37" s="215" t="s">
        <v>261</v>
      </c>
      <c r="B37" s="215"/>
      <c r="C37" s="215"/>
      <c r="D37" s="215"/>
      <c r="E37" s="215"/>
      <c r="F37" s="215"/>
      <c r="G37" s="215"/>
    </row>
    <row r="38" spans="1:7" x14ac:dyDescent="0.2">
      <c r="A38" s="215"/>
      <c r="B38" s="215" t="s">
        <v>262</v>
      </c>
      <c r="C38" s="215"/>
      <c r="D38" s="215"/>
      <c r="E38" s="215"/>
      <c r="F38" s="215"/>
      <c r="G38" s="215"/>
    </row>
    <row r="39" spans="1:7" x14ac:dyDescent="0.2">
      <c r="A39" s="215"/>
      <c r="B39" s="215" t="s">
        <v>263</v>
      </c>
      <c r="C39" s="215"/>
      <c r="D39" s="215"/>
      <c r="E39" s="215"/>
      <c r="F39" s="215"/>
      <c r="G39" s="215"/>
    </row>
    <row r="40" spans="1:7" x14ac:dyDescent="0.2">
      <c r="A40" s="215"/>
      <c r="B40" s="215" t="s">
        <v>272</v>
      </c>
      <c r="C40" s="215"/>
      <c r="D40" s="215"/>
      <c r="E40" s="215"/>
      <c r="F40" s="215"/>
      <c r="G40" s="215"/>
    </row>
    <row r="41" spans="1:7" x14ac:dyDescent="0.2">
      <c r="A41" s="215"/>
      <c r="B41" s="215"/>
      <c r="C41" s="215"/>
      <c r="D41" s="215"/>
      <c r="E41" s="215"/>
      <c r="F41" s="215"/>
      <c r="G41" s="215"/>
    </row>
    <row r="42" spans="1:7" x14ac:dyDescent="0.2">
      <c r="D42" s="7"/>
      <c r="E42" s="7"/>
      <c r="F42" s="7"/>
      <c r="G42" s="7"/>
    </row>
    <row r="43" spans="1:7" x14ac:dyDescent="0.2">
      <c r="D43" s="7"/>
      <c r="E43" s="7"/>
      <c r="F43" s="7"/>
      <c r="G43" s="7"/>
    </row>
    <row r="44" spans="1:7" x14ac:dyDescent="0.2">
      <c r="D44" s="7"/>
      <c r="E44" s="7"/>
      <c r="F44" s="7"/>
      <c r="G44" s="7"/>
    </row>
    <row r="45" spans="1:7" x14ac:dyDescent="0.2">
      <c r="D45" s="7"/>
      <c r="E45" s="7"/>
      <c r="F45" s="7"/>
      <c r="G45" s="7"/>
    </row>
  </sheetData>
  <sheetProtection sheet="1" objects="1" scenarios="1" formatCells="0" formatColumns="0" formatRows="0" insertColumns="0" insertRows="0"/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topLeftCell="A47" workbookViewId="0">
      <selection activeCell="B85" sqref="B85"/>
    </sheetView>
  </sheetViews>
  <sheetFormatPr defaultRowHeight="12.75" x14ac:dyDescent="0.2"/>
  <cols>
    <col min="1" max="1" width="9.7109375" bestFit="1" customWidth="1"/>
    <col min="17" max="17" width="10.28515625" bestFit="1" customWidth="1"/>
  </cols>
  <sheetData>
    <row r="1" spans="1:17" ht="24.75" customHeight="1" x14ac:dyDescent="0.35">
      <c r="A1" s="47" t="s">
        <v>216</v>
      </c>
      <c r="B1" s="48"/>
    </row>
    <row r="3" spans="1:17" s="2" customFormat="1" x14ac:dyDescent="0.2">
      <c r="A3" s="1"/>
      <c r="B3" s="72" t="s">
        <v>201</v>
      </c>
      <c r="C3" s="1"/>
      <c r="D3" s="1"/>
      <c r="E3" s="1"/>
      <c r="F3" s="1"/>
      <c r="G3" s="1"/>
      <c r="I3" s="72" t="s">
        <v>202</v>
      </c>
      <c r="J3" s="1"/>
      <c r="K3" s="15"/>
      <c r="L3" s="16"/>
      <c r="M3" s="16"/>
      <c r="N3" s="15"/>
      <c r="P3" s="72" t="s">
        <v>123</v>
      </c>
      <c r="Q3" s="1"/>
    </row>
    <row r="4" spans="1:17" s="2" customFormat="1" x14ac:dyDescent="0.2">
      <c r="A4" s="1"/>
      <c r="B4" s="1"/>
      <c r="C4" s="1"/>
      <c r="D4" s="1"/>
      <c r="E4" s="1"/>
      <c r="F4" s="1"/>
      <c r="G4" s="1"/>
      <c r="I4" s="1"/>
      <c r="J4" s="1"/>
      <c r="K4" s="15"/>
      <c r="L4" s="16"/>
      <c r="M4" s="16"/>
      <c r="N4" s="15"/>
      <c r="P4" s="1"/>
      <c r="Q4" s="1"/>
    </row>
    <row r="5" spans="1:17" s="2" customFormat="1" x14ac:dyDescent="0.2">
      <c r="A5" s="1" t="s">
        <v>13</v>
      </c>
      <c r="B5" s="1" t="s">
        <v>1</v>
      </c>
      <c r="C5" s="1" t="s">
        <v>108</v>
      </c>
      <c r="D5" s="1" t="s">
        <v>109</v>
      </c>
      <c r="E5" s="1" t="s">
        <v>110</v>
      </c>
      <c r="F5" s="1" t="s">
        <v>113</v>
      </c>
      <c r="G5" s="1" t="s">
        <v>37</v>
      </c>
      <c r="I5" s="1" t="s">
        <v>14</v>
      </c>
      <c r="J5" s="1" t="s">
        <v>15</v>
      </c>
      <c r="K5" s="15">
        <v>0.23</v>
      </c>
      <c r="L5" s="16">
        <v>0.13500000000000001</v>
      </c>
      <c r="M5" s="16">
        <v>0.09</v>
      </c>
      <c r="N5" s="15">
        <v>0</v>
      </c>
      <c r="P5" s="1" t="s">
        <v>16</v>
      </c>
      <c r="Q5" s="1" t="s">
        <v>37</v>
      </c>
    </row>
    <row r="6" spans="1:17" x14ac:dyDescent="0.2">
      <c r="A6" s="50">
        <v>39083</v>
      </c>
      <c r="B6" s="10">
        <f>SUM(C6:F6)</f>
        <v>242</v>
      </c>
      <c r="C6" s="43">
        <v>242</v>
      </c>
      <c r="D6" s="43"/>
      <c r="E6" s="43"/>
      <c r="F6" s="43"/>
      <c r="G6" s="10">
        <f>+B6-I6</f>
        <v>-3.5000000000025011E-3</v>
      </c>
      <c r="H6" s="10"/>
      <c r="I6" s="10">
        <f t="shared" ref="I6:I36" si="0">SUM(J6:N6)</f>
        <v>242.0035</v>
      </c>
      <c r="J6" s="10">
        <f>K6*$K$5+L6*$L$5+N6*$N$5+M6*$M$5</f>
        <v>21.733499999999999</v>
      </c>
      <c r="K6" s="43">
        <v>40.65</v>
      </c>
      <c r="L6" s="43"/>
      <c r="M6" s="43">
        <v>137.6</v>
      </c>
      <c r="N6" s="43">
        <v>42.02</v>
      </c>
      <c r="P6" s="10">
        <f>' Monthly Cash Book'!D13</f>
        <v>242</v>
      </c>
      <c r="Q6" s="22">
        <f>B6-P6</f>
        <v>0</v>
      </c>
    </row>
    <row r="7" spans="1:17" x14ac:dyDescent="0.2">
      <c r="A7" s="50">
        <f>A6+1</f>
        <v>39084</v>
      </c>
      <c r="B7" s="10">
        <f t="shared" ref="B7:B36" si="1">SUM(C7:F7)</f>
        <v>227</v>
      </c>
      <c r="C7" s="43"/>
      <c r="D7" s="43">
        <v>227</v>
      </c>
      <c r="E7" s="43"/>
      <c r="F7" s="43"/>
      <c r="G7" s="10">
        <f t="shared" ref="G7:G36" si="2">+B7-I7</f>
        <v>1.3000000000147338E-3</v>
      </c>
      <c r="H7" s="10"/>
      <c r="I7" s="10">
        <f t="shared" si="0"/>
        <v>226.99869999999999</v>
      </c>
      <c r="J7" s="10">
        <f t="shared" ref="J7:J36" si="3">K7*$K$5+L7*$L$5+N7*$N$5+M7*$M$5</f>
        <v>20.198699999999999</v>
      </c>
      <c r="K7" s="43"/>
      <c r="L7" s="43">
        <v>35.26</v>
      </c>
      <c r="M7" s="43">
        <v>171.54</v>
      </c>
      <c r="N7" s="43"/>
      <c r="P7" s="10">
        <f>' Monthly Cash Book'!D14</f>
        <v>227</v>
      </c>
      <c r="Q7" s="22">
        <f t="shared" ref="Q7:Q35" si="4">B7-P7</f>
        <v>0</v>
      </c>
    </row>
    <row r="8" spans="1:17" x14ac:dyDescent="0.2">
      <c r="A8" s="50">
        <f t="shared" ref="A8:A36" si="5">A7+1</f>
        <v>39085</v>
      </c>
      <c r="B8" s="10">
        <f t="shared" si="1"/>
        <v>200</v>
      </c>
      <c r="C8" s="43"/>
      <c r="D8" s="43"/>
      <c r="E8" s="43">
        <v>200</v>
      </c>
      <c r="F8" s="43"/>
      <c r="G8" s="10">
        <f t="shared" si="2"/>
        <v>3.3999999999991815E-3</v>
      </c>
      <c r="H8" s="10"/>
      <c r="I8" s="10">
        <f>SUM(J8:N8)</f>
        <v>199.9966</v>
      </c>
      <c r="J8" s="10">
        <f t="shared" si="3"/>
        <v>8.2565999999999988</v>
      </c>
      <c r="K8" s="43"/>
      <c r="L8" s="43"/>
      <c r="M8" s="43">
        <v>91.74</v>
      </c>
      <c r="N8" s="43">
        <v>100</v>
      </c>
      <c r="P8" s="10">
        <f>' Monthly Cash Book'!D15</f>
        <v>200</v>
      </c>
      <c r="Q8" s="22">
        <f t="shared" si="4"/>
        <v>0</v>
      </c>
    </row>
    <row r="9" spans="1:17" x14ac:dyDescent="0.2">
      <c r="A9" s="50">
        <f t="shared" si="5"/>
        <v>39086</v>
      </c>
      <c r="B9" s="10">
        <f t="shared" si="1"/>
        <v>242</v>
      </c>
      <c r="C9" s="43"/>
      <c r="D9" s="43">
        <v>242</v>
      </c>
      <c r="E9" s="43"/>
      <c r="F9" s="43"/>
      <c r="G9" s="10">
        <f t="shared" si="2"/>
        <v>9.7999999999842657E-3</v>
      </c>
      <c r="H9" s="10"/>
      <c r="I9" s="10">
        <f t="shared" si="0"/>
        <v>241.99020000000002</v>
      </c>
      <c r="J9" s="10">
        <f t="shared" si="3"/>
        <v>45.250200000000007</v>
      </c>
      <c r="K9" s="43">
        <v>196.74</v>
      </c>
      <c r="L9" s="43"/>
      <c r="M9" s="43"/>
      <c r="N9" s="43"/>
      <c r="P9" s="10">
        <f>' Monthly Cash Book'!D16</f>
        <v>242</v>
      </c>
      <c r="Q9" s="22">
        <f t="shared" si="4"/>
        <v>0</v>
      </c>
    </row>
    <row r="10" spans="1:17" x14ac:dyDescent="0.2">
      <c r="A10" s="50">
        <f t="shared" si="5"/>
        <v>39087</v>
      </c>
      <c r="B10" s="10">
        <f t="shared" si="1"/>
        <v>227</v>
      </c>
      <c r="C10" s="43"/>
      <c r="D10" s="43"/>
      <c r="E10" s="43"/>
      <c r="F10" s="43">
        <v>227</v>
      </c>
      <c r="G10" s="10">
        <f t="shared" si="2"/>
        <v>0</v>
      </c>
      <c r="H10" s="10"/>
      <c r="I10" s="10">
        <f t="shared" si="0"/>
        <v>227</v>
      </c>
      <c r="J10" s="10">
        <f t="shared" si="3"/>
        <v>27</v>
      </c>
      <c r="K10" s="43"/>
      <c r="L10" s="43">
        <v>200</v>
      </c>
      <c r="M10" s="43"/>
      <c r="N10" s="43"/>
      <c r="P10" s="10">
        <f>' Monthly Cash Book'!D17</f>
        <v>227</v>
      </c>
      <c r="Q10" s="22">
        <f t="shared" si="4"/>
        <v>0</v>
      </c>
    </row>
    <row r="11" spans="1:17" x14ac:dyDescent="0.2">
      <c r="A11" s="50">
        <f t="shared" si="5"/>
        <v>39088</v>
      </c>
      <c r="B11" s="10">
        <f t="shared" si="1"/>
        <v>200</v>
      </c>
      <c r="C11" s="43"/>
      <c r="D11" s="43">
        <v>200</v>
      </c>
      <c r="E11" s="43"/>
      <c r="F11" s="43"/>
      <c r="G11" s="10">
        <f t="shared" si="2"/>
        <v>6.7999999999983629E-3</v>
      </c>
      <c r="H11" s="10"/>
      <c r="I11" s="10">
        <f t="shared" si="0"/>
        <v>199.9932</v>
      </c>
      <c r="J11" s="10">
        <f t="shared" si="3"/>
        <v>16.513199999999998</v>
      </c>
      <c r="K11" s="43"/>
      <c r="L11" s="43"/>
      <c r="M11" s="43">
        <v>183.48</v>
      </c>
      <c r="N11" s="43"/>
      <c r="P11" s="10">
        <f>' Monthly Cash Book'!D18</f>
        <v>200</v>
      </c>
      <c r="Q11" s="22">
        <f t="shared" si="4"/>
        <v>0</v>
      </c>
    </row>
    <row r="12" spans="1:17" x14ac:dyDescent="0.2">
      <c r="A12" s="50">
        <f t="shared" si="5"/>
        <v>39089</v>
      </c>
      <c r="B12" s="10">
        <f t="shared" si="1"/>
        <v>0</v>
      </c>
      <c r="C12" s="43"/>
      <c r="D12" s="43"/>
      <c r="E12" s="43"/>
      <c r="F12" s="43"/>
      <c r="G12" s="10">
        <f t="shared" si="2"/>
        <v>0</v>
      </c>
      <c r="H12" s="10"/>
      <c r="I12" s="10">
        <f t="shared" si="0"/>
        <v>0</v>
      </c>
      <c r="J12" s="10">
        <f t="shared" si="3"/>
        <v>0</v>
      </c>
      <c r="K12" s="43"/>
      <c r="L12" s="43"/>
      <c r="M12" s="43"/>
      <c r="N12" s="43"/>
      <c r="P12" s="10">
        <f>' Monthly Cash Book'!D19</f>
        <v>0</v>
      </c>
      <c r="Q12" s="22">
        <f t="shared" si="4"/>
        <v>0</v>
      </c>
    </row>
    <row r="13" spans="1:17" x14ac:dyDescent="0.2">
      <c r="A13" s="50">
        <f t="shared" si="5"/>
        <v>39090</v>
      </c>
      <c r="B13" s="10">
        <f t="shared" si="1"/>
        <v>0</v>
      </c>
      <c r="C13" s="43"/>
      <c r="D13" s="43"/>
      <c r="E13" s="43"/>
      <c r="F13" s="43"/>
      <c r="G13" s="10">
        <f t="shared" si="2"/>
        <v>0</v>
      </c>
      <c r="H13" s="10"/>
      <c r="I13" s="10">
        <f t="shared" si="0"/>
        <v>0</v>
      </c>
      <c r="J13" s="10">
        <f t="shared" si="3"/>
        <v>0</v>
      </c>
      <c r="K13" s="43"/>
      <c r="L13" s="43"/>
      <c r="M13" s="43"/>
      <c r="N13" s="43"/>
      <c r="P13" s="10">
        <f>' Monthly Cash Book'!D20</f>
        <v>0</v>
      </c>
      <c r="Q13" s="22">
        <f t="shared" si="4"/>
        <v>0</v>
      </c>
    </row>
    <row r="14" spans="1:17" x14ac:dyDescent="0.2">
      <c r="A14" s="50">
        <f t="shared" si="5"/>
        <v>39091</v>
      </c>
      <c r="B14" s="10">
        <f t="shared" si="1"/>
        <v>0</v>
      </c>
      <c r="C14" s="43"/>
      <c r="D14" s="43"/>
      <c r="E14" s="43"/>
      <c r="F14" s="43"/>
      <c r="G14" s="10">
        <f t="shared" si="2"/>
        <v>0</v>
      </c>
      <c r="H14" s="10"/>
      <c r="I14" s="10">
        <f t="shared" si="0"/>
        <v>0</v>
      </c>
      <c r="J14" s="10">
        <f t="shared" si="3"/>
        <v>0</v>
      </c>
      <c r="K14" s="43"/>
      <c r="L14" s="43"/>
      <c r="M14" s="43"/>
      <c r="N14" s="43"/>
      <c r="P14" s="10">
        <f>' Monthly Cash Book'!D21</f>
        <v>0</v>
      </c>
      <c r="Q14" s="22">
        <f t="shared" si="4"/>
        <v>0</v>
      </c>
    </row>
    <row r="15" spans="1:17" x14ac:dyDescent="0.2">
      <c r="A15" s="50">
        <f t="shared" si="5"/>
        <v>39092</v>
      </c>
      <c r="B15" s="10">
        <f t="shared" si="1"/>
        <v>0</v>
      </c>
      <c r="C15" s="43"/>
      <c r="D15" s="43"/>
      <c r="E15" s="43"/>
      <c r="F15" s="43"/>
      <c r="G15" s="10">
        <f t="shared" si="2"/>
        <v>0</v>
      </c>
      <c r="H15" s="10"/>
      <c r="I15" s="10">
        <f t="shared" si="0"/>
        <v>0</v>
      </c>
      <c r="J15" s="10">
        <f t="shared" si="3"/>
        <v>0</v>
      </c>
      <c r="K15" s="43"/>
      <c r="L15" s="43"/>
      <c r="M15" s="43"/>
      <c r="N15" s="43"/>
      <c r="P15" s="10">
        <f>' Monthly Cash Book'!D22</f>
        <v>0</v>
      </c>
      <c r="Q15" s="22">
        <f t="shared" si="4"/>
        <v>0</v>
      </c>
    </row>
    <row r="16" spans="1:17" x14ac:dyDescent="0.2">
      <c r="A16" s="50">
        <f t="shared" si="5"/>
        <v>39093</v>
      </c>
      <c r="B16" s="10">
        <f t="shared" si="1"/>
        <v>0</v>
      </c>
      <c r="C16" s="43"/>
      <c r="D16" s="43"/>
      <c r="E16" s="43"/>
      <c r="F16" s="43"/>
      <c r="G16" s="10">
        <f t="shared" si="2"/>
        <v>0</v>
      </c>
      <c r="H16" s="10"/>
      <c r="I16" s="10">
        <f t="shared" si="0"/>
        <v>0</v>
      </c>
      <c r="J16" s="10">
        <f t="shared" si="3"/>
        <v>0</v>
      </c>
      <c r="K16" s="43"/>
      <c r="L16" s="43"/>
      <c r="M16" s="43"/>
      <c r="N16" s="43"/>
      <c r="P16" s="10">
        <f>' Monthly Cash Book'!D23</f>
        <v>0</v>
      </c>
      <c r="Q16" s="22">
        <f t="shared" si="4"/>
        <v>0</v>
      </c>
    </row>
    <row r="17" spans="1:17" x14ac:dyDescent="0.2">
      <c r="A17" s="50">
        <f t="shared" si="5"/>
        <v>39094</v>
      </c>
      <c r="B17" s="10">
        <f t="shared" si="1"/>
        <v>0</v>
      </c>
      <c r="C17" s="43"/>
      <c r="D17" s="43"/>
      <c r="E17" s="43"/>
      <c r="F17" s="43"/>
      <c r="G17" s="10">
        <f t="shared" si="2"/>
        <v>0</v>
      </c>
      <c r="H17" s="10"/>
      <c r="I17" s="10">
        <f t="shared" si="0"/>
        <v>0</v>
      </c>
      <c r="J17" s="10">
        <f t="shared" si="3"/>
        <v>0</v>
      </c>
      <c r="K17" s="43"/>
      <c r="L17" s="43"/>
      <c r="M17" s="43"/>
      <c r="N17" s="43"/>
      <c r="P17" s="10">
        <f>' Monthly Cash Book'!D24</f>
        <v>0</v>
      </c>
      <c r="Q17" s="22">
        <f t="shared" si="4"/>
        <v>0</v>
      </c>
    </row>
    <row r="18" spans="1:17" x14ac:dyDescent="0.2">
      <c r="A18" s="50">
        <f t="shared" si="5"/>
        <v>39095</v>
      </c>
      <c r="B18" s="10">
        <f t="shared" si="1"/>
        <v>0</v>
      </c>
      <c r="C18" s="43"/>
      <c r="D18" s="43"/>
      <c r="E18" s="43"/>
      <c r="F18" s="43"/>
      <c r="G18" s="10">
        <f t="shared" si="2"/>
        <v>0</v>
      </c>
      <c r="H18" s="10"/>
      <c r="I18" s="10">
        <f t="shared" si="0"/>
        <v>0</v>
      </c>
      <c r="J18" s="10">
        <f t="shared" si="3"/>
        <v>0</v>
      </c>
      <c r="K18" s="43"/>
      <c r="L18" s="43"/>
      <c r="M18" s="43"/>
      <c r="N18" s="43"/>
      <c r="P18" s="10">
        <f>' Monthly Cash Book'!D25</f>
        <v>0</v>
      </c>
      <c r="Q18" s="22">
        <f t="shared" si="4"/>
        <v>0</v>
      </c>
    </row>
    <row r="19" spans="1:17" x14ac:dyDescent="0.2">
      <c r="A19" s="50">
        <f t="shared" si="5"/>
        <v>39096</v>
      </c>
      <c r="B19" s="10">
        <f t="shared" si="1"/>
        <v>0</v>
      </c>
      <c r="C19" s="43"/>
      <c r="D19" s="43"/>
      <c r="E19" s="43"/>
      <c r="F19" s="43"/>
      <c r="G19" s="10">
        <f t="shared" si="2"/>
        <v>0</v>
      </c>
      <c r="H19" s="10"/>
      <c r="I19" s="10">
        <f t="shared" si="0"/>
        <v>0</v>
      </c>
      <c r="J19" s="10">
        <f t="shared" si="3"/>
        <v>0</v>
      </c>
      <c r="K19" s="43"/>
      <c r="L19" s="43"/>
      <c r="M19" s="43"/>
      <c r="N19" s="43"/>
      <c r="P19" s="10">
        <f>' Monthly Cash Book'!D26</f>
        <v>0</v>
      </c>
      <c r="Q19" s="22">
        <f t="shared" si="4"/>
        <v>0</v>
      </c>
    </row>
    <row r="20" spans="1:17" x14ac:dyDescent="0.2">
      <c r="A20" s="50">
        <f t="shared" si="5"/>
        <v>39097</v>
      </c>
      <c r="B20" s="10">
        <f t="shared" si="1"/>
        <v>0</v>
      </c>
      <c r="C20" s="43"/>
      <c r="D20" s="43"/>
      <c r="E20" s="43"/>
      <c r="F20" s="43"/>
      <c r="G20" s="10">
        <f t="shared" si="2"/>
        <v>0</v>
      </c>
      <c r="H20" s="10"/>
      <c r="I20" s="10">
        <f t="shared" si="0"/>
        <v>0</v>
      </c>
      <c r="J20" s="10">
        <f t="shared" si="3"/>
        <v>0</v>
      </c>
      <c r="K20" s="43"/>
      <c r="L20" s="43"/>
      <c r="M20" s="43"/>
      <c r="N20" s="43"/>
      <c r="P20" s="10">
        <f>' Monthly Cash Book'!D27</f>
        <v>0</v>
      </c>
      <c r="Q20" s="22">
        <f t="shared" si="4"/>
        <v>0</v>
      </c>
    </row>
    <row r="21" spans="1:17" x14ac:dyDescent="0.2">
      <c r="A21" s="50">
        <f t="shared" si="5"/>
        <v>39098</v>
      </c>
      <c r="B21" s="10">
        <f t="shared" si="1"/>
        <v>0</v>
      </c>
      <c r="C21" s="43"/>
      <c r="D21" s="43"/>
      <c r="E21" s="43"/>
      <c r="F21" s="43"/>
      <c r="G21" s="10">
        <f t="shared" si="2"/>
        <v>0</v>
      </c>
      <c r="H21" s="10"/>
      <c r="I21" s="10">
        <f t="shared" si="0"/>
        <v>0</v>
      </c>
      <c r="J21" s="10">
        <f t="shared" si="3"/>
        <v>0</v>
      </c>
      <c r="K21" s="43"/>
      <c r="L21" s="43"/>
      <c r="M21" s="43"/>
      <c r="N21" s="43"/>
      <c r="P21" s="10">
        <f>' Monthly Cash Book'!D28</f>
        <v>0</v>
      </c>
      <c r="Q21" s="22">
        <f t="shared" si="4"/>
        <v>0</v>
      </c>
    </row>
    <row r="22" spans="1:17" x14ac:dyDescent="0.2">
      <c r="A22" s="50">
        <f t="shared" si="5"/>
        <v>39099</v>
      </c>
      <c r="B22" s="10">
        <f t="shared" si="1"/>
        <v>0</v>
      </c>
      <c r="C22" s="43"/>
      <c r="D22" s="43"/>
      <c r="E22" s="43"/>
      <c r="F22" s="43"/>
      <c r="G22" s="10">
        <f t="shared" si="2"/>
        <v>0</v>
      </c>
      <c r="H22" s="10"/>
      <c r="I22" s="10">
        <f t="shared" si="0"/>
        <v>0</v>
      </c>
      <c r="J22" s="10">
        <f t="shared" si="3"/>
        <v>0</v>
      </c>
      <c r="K22" s="43"/>
      <c r="L22" s="43"/>
      <c r="M22" s="43"/>
      <c r="N22" s="43"/>
      <c r="P22" s="10">
        <f>' Monthly Cash Book'!D29</f>
        <v>0</v>
      </c>
      <c r="Q22" s="22">
        <f t="shared" si="4"/>
        <v>0</v>
      </c>
    </row>
    <row r="23" spans="1:17" x14ac:dyDescent="0.2">
      <c r="A23" s="50">
        <f t="shared" si="5"/>
        <v>39100</v>
      </c>
      <c r="B23" s="10">
        <f t="shared" si="1"/>
        <v>0</v>
      </c>
      <c r="C23" s="43"/>
      <c r="D23" s="43"/>
      <c r="E23" s="43"/>
      <c r="F23" s="43"/>
      <c r="G23" s="10">
        <f t="shared" si="2"/>
        <v>0</v>
      </c>
      <c r="H23" s="10"/>
      <c r="I23" s="10">
        <f t="shared" si="0"/>
        <v>0</v>
      </c>
      <c r="J23" s="10">
        <f t="shared" si="3"/>
        <v>0</v>
      </c>
      <c r="K23" s="43"/>
      <c r="L23" s="43"/>
      <c r="M23" s="43"/>
      <c r="N23" s="43"/>
      <c r="P23" s="10">
        <f>' Monthly Cash Book'!D30</f>
        <v>0</v>
      </c>
      <c r="Q23" s="22">
        <f t="shared" si="4"/>
        <v>0</v>
      </c>
    </row>
    <row r="24" spans="1:17" x14ac:dyDescent="0.2">
      <c r="A24" s="50">
        <f t="shared" si="5"/>
        <v>39101</v>
      </c>
      <c r="B24" s="10">
        <f t="shared" si="1"/>
        <v>0</v>
      </c>
      <c r="C24" s="43"/>
      <c r="D24" s="43"/>
      <c r="E24" s="43"/>
      <c r="F24" s="43"/>
      <c r="G24" s="10">
        <f t="shared" si="2"/>
        <v>0</v>
      </c>
      <c r="H24" s="10"/>
      <c r="I24" s="10">
        <f t="shared" si="0"/>
        <v>0</v>
      </c>
      <c r="J24" s="10">
        <f t="shared" si="3"/>
        <v>0</v>
      </c>
      <c r="K24" s="43"/>
      <c r="L24" s="43"/>
      <c r="M24" s="43"/>
      <c r="N24" s="43"/>
      <c r="P24" s="10">
        <f>' Monthly Cash Book'!D31</f>
        <v>0</v>
      </c>
      <c r="Q24" s="22">
        <f t="shared" si="4"/>
        <v>0</v>
      </c>
    </row>
    <row r="25" spans="1:17" x14ac:dyDescent="0.2">
      <c r="A25" s="50">
        <f t="shared" si="5"/>
        <v>39102</v>
      </c>
      <c r="B25" s="10">
        <f t="shared" si="1"/>
        <v>0</v>
      </c>
      <c r="C25" s="43"/>
      <c r="D25" s="43"/>
      <c r="E25" s="43"/>
      <c r="F25" s="43"/>
      <c r="G25" s="10">
        <f t="shared" si="2"/>
        <v>0</v>
      </c>
      <c r="H25" s="10"/>
      <c r="I25" s="10">
        <f t="shared" si="0"/>
        <v>0</v>
      </c>
      <c r="J25" s="10">
        <f t="shared" si="3"/>
        <v>0</v>
      </c>
      <c r="K25" s="43"/>
      <c r="L25" s="43"/>
      <c r="M25" s="43"/>
      <c r="N25" s="43"/>
      <c r="P25" s="10">
        <f>' Monthly Cash Book'!D32</f>
        <v>0</v>
      </c>
      <c r="Q25" s="22">
        <f t="shared" si="4"/>
        <v>0</v>
      </c>
    </row>
    <row r="26" spans="1:17" x14ac:dyDescent="0.2">
      <c r="A26" s="50">
        <f t="shared" si="5"/>
        <v>39103</v>
      </c>
      <c r="B26" s="10">
        <f t="shared" si="1"/>
        <v>0</v>
      </c>
      <c r="C26" s="43"/>
      <c r="D26" s="43"/>
      <c r="E26" s="43"/>
      <c r="F26" s="43"/>
      <c r="G26" s="10">
        <f t="shared" si="2"/>
        <v>0</v>
      </c>
      <c r="H26" s="10"/>
      <c r="I26" s="10">
        <f t="shared" si="0"/>
        <v>0</v>
      </c>
      <c r="J26" s="10">
        <f t="shared" si="3"/>
        <v>0</v>
      </c>
      <c r="K26" s="43"/>
      <c r="L26" s="43"/>
      <c r="M26" s="43"/>
      <c r="N26" s="43"/>
      <c r="P26" s="10">
        <f>' Monthly Cash Book'!D33</f>
        <v>0</v>
      </c>
      <c r="Q26" s="22">
        <f t="shared" si="4"/>
        <v>0</v>
      </c>
    </row>
    <row r="27" spans="1:17" x14ac:dyDescent="0.2">
      <c r="A27" s="50">
        <f t="shared" si="5"/>
        <v>39104</v>
      </c>
      <c r="B27" s="10">
        <f t="shared" si="1"/>
        <v>0</v>
      </c>
      <c r="C27" s="43"/>
      <c r="D27" s="43"/>
      <c r="E27" s="43"/>
      <c r="F27" s="43"/>
      <c r="G27" s="10">
        <f t="shared" si="2"/>
        <v>0</v>
      </c>
      <c r="H27" s="10"/>
      <c r="I27" s="10">
        <f t="shared" si="0"/>
        <v>0</v>
      </c>
      <c r="J27" s="10">
        <f t="shared" si="3"/>
        <v>0</v>
      </c>
      <c r="K27" s="49"/>
      <c r="L27" s="49"/>
      <c r="M27" s="49"/>
      <c r="N27" s="49"/>
      <c r="P27" s="10">
        <f>' Monthly Cash Book'!D34</f>
        <v>0</v>
      </c>
      <c r="Q27" s="22">
        <f t="shared" si="4"/>
        <v>0</v>
      </c>
    </row>
    <row r="28" spans="1:17" x14ac:dyDescent="0.2">
      <c r="A28" s="50">
        <f t="shared" si="5"/>
        <v>39105</v>
      </c>
      <c r="B28" s="10">
        <f t="shared" si="1"/>
        <v>0</v>
      </c>
      <c r="C28" s="43"/>
      <c r="D28" s="43"/>
      <c r="E28" s="43"/>
      <c r="F28" s="43"/>
      <c r="G28" s="10">
        <f t="shared" si="2"/>
        <v>0</v>
      </c>
      <c r="H28" s="10"/>
      <c r="I28" s="10">
        <f t="shared" si="0"/>
        <v>0</v>
      </c>
      <c r="J28" s="10">
        <f t="shared" si="3"/>
        <v>0</v>
      </c>
      <c r="K28" s="49"/>
      <c r="L28" s="49"/>
      <c r="M28" s="49"/>
      <c r="N28" s="49"/>
      <c r="P28" s="10">
        <f>' Monthly Cash Book'!D35</f>
        <v>0</v>
      </c>
      <c r="Q28" s="22">
        <f t="shared" si="4"/>
        <v>0</v>
      </c>
    </row>
    <row r="29" spans="1:17" x14ac:dyDescent="0.2">
      <c r="A29" s="50">
        <f t="shared" si="5"/>
        <v>39106</v>
      </c>
      <c r="B29" s="10">
        <f t="shared" si="1"/>
        <v>0</v>
      </c>
      <c r="C29" s="43"/>
      <c r="D29" s="43"/>
      <c r="E29" s="43"/>
      <c r="F29" s="43"/>
      <c r="G29" s="10">
        <f t="shared" si="2"/>
        <v>0</v>
      </c>
      <c r="H29" s="10"/>
      <c r="I29" s="10">
        <f t="shared" si="0"/>
        <v>0</v>
      </c>
      <c r="J29" s="10">
        <f t="shared" si="3"/>
        <v>0</v>
      </c>
      <c r="K29" s="49"/>
      <c r="L29" s="49"/>
      <c r="M29" s="49"/>
      <c r="N29" s="49"/>
      <c r="P29" s="10">
        <f>' Monthly Cash Book'!D36</f>
        <v>0</v>
      </c>
      <c r="Q29" s="22">
        <f t="shared" si="4"/>
        <v>0</v>
      </c>
    </row>
    <row r="30" spans="1:17" x14ac:dyDescent="0.2">
      <c r="A30" s="50">
        <f t="shared" si="5"/>
        <v>39107</v>
      </c>
      <c r="B30" s="10">
        <f t="shared" si="1"/>
        <v>0</v>
      </c>
      <c r="C30" s="43"/>
      <c r="D30" s="43"/>
      <c r="E30" s="43"/>
      <c r="F30" s="43"/>
      <c r="G30" s="10">
        <f t="shared" si="2"/>
        <v>0</v>
      </c>
      <c r="H30" s="10"/>
      <c r="I30" s="10">
        <f t="shared" si="0"/>
        <v>0</v>
      </c>
      <c r="J30" s="10">
        <f t="shared" si="3"/>
        <v>0</v>
      </c>
      <c r="K30" s="49"/>
      <c r="L30" s="49"/>
      <c r="M30" s="49"/>
      <c r="N30" s="49"/>
      <c r="P30" s="10">
        <f>' Monthly Cash Book'!D37</f>
        <v>0</v>
      </c>
      <c r="Q30" s="22">
        <f t="shared" si="4"/>
        <v>0</v>
      </c>
    </row>
    <row r="31" spans="1:17" x14ac:dyDescent="0.2">
      <c r="A31" s="50">
        <f t="shared" si="5"/>
        <v>39108</v>
      </c>
      <c r="B31" s="10">
        <f t="shared" si="1"/>
        <v>0</v>
      </c>
      <c r="C31" s="43"/>
      <c r="D31" s="43"/>
      <c r="E31" s="43"/>
      <c r="F31" s="43"/>
      <c r="G31" s="10">
        <f t="shared" si="2"/>
        <v>0</v>
      </c>
      <c r="H31" s="10"/>
      <c r="I31" s="10">
        <f t="shared" si="0"/>
        <v>0</v>
      </c>
      <c r="J31" s="10">
        <f t="shared" si="3"/>
        <v>0</v>
      </c>
      <c r="K31" s="49"/>
      <c r="L31" s="49"/>
      <c r="M31" s="49"/>
      <c r="N31" s="49"/>
      <c r="P31" s="10">
        <f>' Monthly Cash Book'!D38</f>
        <v>0</v>
      </c>
      <c r="Q31" s="22">
        <f t="shared" si="4"/>
        <v>0</v>
      </c>
    </row>
    <row r="32" spans="1:17" x14ac:dyDescent="0.2">
      <c r="A32" s="50">
        <f t="shared" si="5"/>
        <v>39109</v>
      </c>
      <c r="B32" s="10">
        <f t="shared" si="1"/>
        <v>0</v>
      </c>
      <c r="C32" s="43"/>
      <c r="D32" s="43"/>
      <c r="E32" s="43"/>
      <c r="F32" s="43"/>
      <c r="G32" s="10">
        <f t="shared" si="2"/>
        <v>0</v>
      </c>
      <c r="H32" s="10"/>
      <c r="I32" s="10">
        <f t="shared" si="0"/>
        <v>0</v>
      </c>
      <c r="J32" s="10">
        <f t="shared" si="3"/>
        <v>0</v>
      </c>
      <c r="K32" s="49"/>
      <c r="L32" s="49"/>
      <c r="M32" s="49"/>
      <c r="N32" s="49"/>
      <c r="P32" s="10">
        <f>' Monthly Cash Book'!D39</f>
        <v>0</v>
      </c>
      <c r="Q32" s="22">
        <f t="shared" si="4"/>
        <v>0</v>
      </c>
    </row>
    <row r="33" spans="1:17" x14ac:dyDescent="0.2">
      <c r="A33" s="50">
        <f t="shared" si="5"/>
        <v>39110</v>
      </c>
      <c r="B33" s="10">
        <f t="shared" si="1"/>
        <v>0</v>
      </c>
      <c r="C33" s="43"/>
      <c r="D33" s="43"/>
      <c r="E33" s="43"/>
      <c r="F33" s="43"/>
      <c r="G33" s="10">
        <f t="shared" si="2"/>
        <v>0</v>
      </c>
      <c r="H33" s="10"/>
      <c r="I33" s="10">
        <f t="shared" si="0"/>
        <v>0</v>
      </c>
      <c r="J33" s="10">
        <f t="shared" si="3"/>
        <v>0</v>
      </c>
      <c r="K33" s="49"/>
      <c r="L33" s="49"/>
      <c r="M33" s="49"/>
      <c r="N33" s="49"/>
      <c r="P33" s="10">
        <f>' Monthly Cash Book'!D40</f>
        <v>0</v>
      </c>
      <c r="Q33" s="22">
        <f t="shared" si="4"/>
        <v>0</v>
      </c>
    </row>
    <row r="34" spans="1:17" x14ac:dyDescent="0.2">
      <c r="A34" s="50">
        <f t="shared" si="5"/>
        <v>39111</v>
      </c>
      <c r="B34" s="10">
        <f t="shared" si="1"/>
        <v>0</v>
      </c>
      <c r="C34" s="43"/>
      <c r="D34" s="43"/>
      <c r="E34" s="43"/>
      <c r="F34" s="43"/>
      <c r="G34" s="10">
        <f t="shared" si="2"/>
        <v>0</v>
      </c>
      <c r="H34" s="10"/>
      <c r="I34" s="10">
        <f t="shared" si="0"/>
        <v>0</v>
      </c>
      <c r="J34" s="10">
        <f t="shared" si="3"/>
        <v>0</v>
      </c>
      <c r="K34" s="49"/>
      <c r="L34" s="49"/>
      <c r="M34" s="49"/>
      <c r="N34" s="49"/>
      <c r="P34" s="10">
        <f>' Monthly Cash Book'!D41</f>
        <v>0</v>
      </c>
      <c r="Q34" s="22">
        <f t="shared" si="4"/>
        <v>0</v>
      </c>
    </row>
    <row r="35" spans="1:17" x14ac:dyDescent="0.2">
      <c r="A35" s="50">
        <f t="shared" si="5"/>
        <v>39112</v>
      </c>
      <c r="B35" s="10">
        <f t="shared" si="1"/>
        <v>0</v>
      </c>
      <c r="C35" s="43"/>
      <c r="D35" s="43"/>
      <c r="E35" s="43"/>
      <c r="F35" s="43"/>
      <c r="G35" s="10">
        <f t="shared" si="2"/>
        <v>0</v>
      </c>
      <c r="H35" s="10"/>
      <c r="I35" s="10">
        <f t="shared" si="0"/>
        <v>0</v>
      </c>
      <c r="J35" s="10">
        <f t="shared" si="3"/>
        <v>0</v>
      </c>
      <c r="K35" s="49"/>
      <c r="L35" s="49"/>
      <c r="M35" s="49"/>
      <c r="N35" s="49"/>
      <c r="P35" s="10">
        <f>' Monthly Cash Book'!D42</f>
        <v>0</v>
      </c>
      <c r="Q35" s="22">
        <f t="shared" si="4"/>
        <v>0</v>
      </c>
    </row>
    <row r="36" spans="1:17" x14ac:dyDescent="0.2">
      <c r="A36" s="50">
        <f t="shared" si="5"/>
        <v>39113</v>
      </c>
      <c r="B36" s="10">
        <f t="shared" si="1"/>
        <v>0</v>
      </c>
      <c r="C36" s="43"/>
      <c r="D36" s="43"/>
      <c r="E36" s="43"/>
      <c r="F36" s="43"/>
      <c r="G36" s="10">
        <f t="shared" si="2"/>
        <v>0</v>
      </c>
      <c r="H36" s="10"/>
      <c r="I36" s="10">
        <f t="shared" si="0"/>
        <v>0</v>
      </c>
      <c r="J36" s="10">
        <f t="shared" si="3"/>
        <v>0</v>
      </c>
      <c r="K36" s="49"/>
      <c r="L36" s="49"/>
      <c r="M36" s="49"/>
      <c r="N36" s="49"/>
      <c r="P36" s="10">
        <f>' Monthly Cash Book'!D43</f>
        <v>0</v>
      </c>
      <c r="Q36" s="22">
        <f>B36-P36</f>
        <v>0</v>
      </c>
    </row>
    <row r="37" spans="1:17" ht="13.5" thickBot="1" x14ac:dyDescent="0.25">
      <c r="B37" s="11">
        <f t="shared" ref="B37:G37" si="6">SUM(B6:B36)</f>
        <v>1338</v>
      </c>
      <c r="C37" s="11">
        <f t="shared" si="6"/>
        <v>242</v>
      </c>
      <c r="D37" s="11">
        <f t="shared" si="6"/>
        <v>669</v>
      </c>
      <c r="E37" s="11">
        <f t="shared" si="6"/>
        <v>200</v>
      </c>
      <c r="F37" s="11">
        <f t="shared" si="6"/>
        <v>227</v>
      </c>
      <c r="G37" s="11">
        <f t="shared" si="6"/>
        <v>1.7799999999994043E-2</v>
      </c>
      <c r="I37" s="11">
        <f t="shared" ref="I37:N37" si="7">SUM(I6:I36)</f>
        <v>1337.9821999999999</v>
      </c>
      <c r="J37" s="11">
        <f t="shared" si="7"/>
        <v>138.9522</v>
      </c>
      <c r="K37" s="11">
        <f t="shared" si="7"/>
        <v>237.39000000000001</v>
      </c>
      <c r="L37" s="11">
        <f t="shared" si="7"/>
        <v>235.26</v>
      </c>
      <c r="M37" s="11">
        <f t="shared" si="7"/>
        <v>584.36</v>
      </c>
      <c r="N37" s="11">
        <f t="shared" si="7"/>
        <v>142.02000000000001</v>
      </c>
      <c r="P37" s="11">
        <f>SUM(P6:P36)</f>
        <v>1338</v>
      </c>
      <c r="Q37" s="11">
        <f>SUM(Q6:Q36)</f>
        <v>0</v>
      </c>
    </row>
    <row r="38" spans="1:17" ht="13.5" thickTop="1" x14ac:dyDescent="0.2"/>
    <row r="40" spans="1:17" s="2" customFormat="1" x14ac:dyDescent="0.2">
      <c r="A40" s="1"/>
      <c r="B40" s="72" t="s">
        <v>201</v>
      </c>
      <c r="C40" s="1"/>
      <c r="D40" s="1"/>
      <c r="E40" s="1"/>
      <c r="F40" s="1"/>
      <c r="G40" s="1"/>
      <c r="I40" s="72" t="s">
        <v>202</v>
      </c>
      <c r="J40" s="1"/>
      <c r="K40" s="15"/>
      <c r="L40" s="16"/>
      <c r="M40" s="16"/>
      <c r="N40" s="15"/>
      <c r="P40" s="72" t="s">
        <v>123</v>
      </c>
      <c r="Q40" s="1"/>
    </row>
    <row r="41" spans="1:17" s="2" customFormat="1" x14ac:dyDescent="0.2">
      <c r="A41" s="1"/>
      <c r="B41" s="1"/>
      <c r="C41" s="1"/>
      <c r="D41" s="1"/>
      <c r="E41" s="1"/>
      <c r="F41" s="1"/>
      <c r="G41" s="1"/>
      <c r="I41" s="1"/>
      <c r="J41" s="1"/>
      <c r="K41" s="15"/>
      <c r="L41" s="16"/>
      <c r="M41" s="16"/>
      <c r="N41" s="15"/>
      <c r="P41" s="1"/>
      <c r="Q41" s="1"/>
    </row>
    <row r="42" spans="1:17" s="2" customFormat="1" x14ac:dyDescent="0.2">
      <c r="A42" s="1" t="s">
        <v>13</v>
      </c>
      <c r="B42" s="1" t="s">
        <v>1</v>
      </c>
      <c r="C42" s="1" t="s">
        <v>108</v>
      </c>
      <c r="D42" s="1" t="s">
        <v>109</v>
      </c>
      <c r="E42" s="1" t="s">
        <v>110</v>
      </c>
      <c r="F42" s="1" t="s">
        <v>113</v>
      </c>
      <c r="G42" s="1" t="s">
        <v>37</v>
      </c>
      <c r="I42" s="1" t="s">
        <v>14</v>
      </c>
      <c r="J42" s="1" t="s">
        <v>15</v>
      </c>
      <c r="K42" s="15">
        <v>0.23</v>
      </c>
      <c r="L42" s="16">
        <v>0.13500000000000001</v>
      </c>
      <c r="M42" s="16">
        <v>0.09</v>
      </c>
      <c r="N42" s="15">
        <v>0</v>
      </c>
      <c r="P42" s="1" t="s">
        <v>16</v>
      </c>
      <c r="Q42" s="1" t="s">
        <v>37</v>
      </c>
    </row>
    <row r="43" spans="1:17" x14ac:dyDescent="0.2">
      <c r="A43" s="50">
        <v>39114</v>
      </c>
      <c r="B43" s="10">
        <f>SUM(C43:F43)</f>
        <v>0</v>
      </c>
      <c r="C43" s="245"/>
      <c r="D43" s="43"/>
      <c r="E43" s="43"/>
      <c r="F43" s="43"/>
      <c r="G43" s="10">
        <f>+B43-I43</f>
        <v>0</v>
      </c>
      <c r="H43" s="10"/>
      <c r="I43" s="10">
        <f t="shared" ref="I43:I44" si="8">SUM(J43:N43)</f>
        <v>0</v>
      </c>
      <c r="J43" s="10">
        <f>K43*$K$5+L43*$L$5+N43*$N$5+M43*$M$5</f>
        <v>0</v>
      </c>
      <c r="K43" s="43"/>
      <c r="L43" s="43"/>
      <c r="M43" s="43"/>
      <c r="N43" s="43"/>
      <c r="P43" s="10">
        <f>' Monthly Cash Book'!D50</f>
        <v>0</v>
      </c>
      <c r="Q43" s="22">
        <f>B43-P43</f>
        <v>0</v>
      </c>
    </row>
    <row r="44" spans="1:17" x14ac:dyDescent="0.2">
      <c r="A44" s="50">
        <f>A43+1</f>
        <v>39115</v>
      </c>
      <c r="B44" s="10">
        <f t="shared" ref="B44:B70" si="9">SUM(C44:F44)</f>
        <v>0</v>
      </c>
      <c r="C44" s="43"/>
      <c r="D44" s="245"/>
      <c r="E44" s="43"/>
      <c r="F44" s="43"/>
      <c r="G44" s="10">
        <f t="shared" ref="G44:G70" si="10">+B44-I44</f>
        <v>0</v>
      </c>
      <c r="H44" s="10"/>
      <c r="I44" s="10">
        <f t="shared" si="8"/>
        <v>0</v>
      </c>
      <c r="J44" s="10">
        <f t="shared" ref="J44:J70" si="11">K44*$K$5+L44*$L$5+N44*$N$5+M44*$M$5</f>
        <v>0</v>
      </c>
      <c r="K44" s="43"/>
      <c r="L44" s="43"/>
      <c r="M44" s="43"/>
      <c r="N44" s="43"/>
      <c r="P44" s="10">
        <f>' Monthly Cash Book'!D51</f>
        <v>0</v>
      </c>
      <c r="Q44" s="22">
        <f t="shared" ref="Q44:Q70" si="12">B44-P44</f>
        <v>0</v>
      </c>
    </row>
    <row r="45" spans="1:17" x14ac:dyDescent="0.2">
      <c r="A45" s="50">
        <f t="shared" ref="A45:A70" si="13">A44+1</f>
        <v>39116</v>
      </c>
      <c r="B45" s="10">
        <f t="shared" si="9"/>
        <v>0</v>
      </c>
      <c r="C45" s="43"/>
      <c r="D45" s="43"/>
      <c r="E45" s="43"/>
      <c r="F45" s="43"/>
      <c r="G45" s="10">
        <f t="shared" si="10"/>
        <v>0</v>
      </c>
      <c r="H45" s="10"/>
      <c r="I45" s="10">
        <f>SUM(J45:N45)</f>
        <v>0</v>
      </c>
      <c r="J45" s="10">
        <f t="shared" si="11"/>
        <v>0</v>
      </c>
      <c r="K45" s="43"/>
      <c r="L45" s="43"/>
      <c r="M45" s="43"/>
      <c r="N45" s="43"/>
      <c r="P45" s="10">
        <f>' Monthly Cash Book'!D52</f>
        <v>0</v>
      </c>
      <c r="Q45" s="22">
        <f t="shared" si="12"/>
        <v>0</v>
      </c>
    </row>
    <row r="46" spans="1:17" x14ac:dyDescent="0.2">
      <c r="A46" s="50">
        <f t="shared" si="13"/>
        <v>39117</v>
      </c>
      <c r="B46" s="10">
        <f t="shared" si="9"/>
        <v>0</v>
      </c>
      <c r="C46" s="43"/>
      <c r="D46" s="43"/>
      <c r="E46" s="43"/>
      <c r="F46" s="43"/>
      <c r="G46" s="10">
        <f t="shared" si="10"/>
        <v>0</v>
      </c>
      <c r="H46" s="10"/>
      <c r="I46" s="10">
        <f t="shared" ref="I46:I70" si="14">SUM(J46:N46)</f>
        <v>0</v>
      </c>
      <c r="J46" s="10">
        <f t="shared" si="11"/>
        <v>0</v>
      </c>
      <c r="K46" s="43"/>
      <c r="L46" s="43"/>
      <c r="M46" s="43"/>
      <c r="N46" s="43"/>
      <c r="P46" s="10">
        <f>' Monthly Cash Book'!D54</f>
        <v>0</v>
      </c>
      <c r="Q46" s="22">
        <f t="shared" si="12"/>
        <v>0</v>
      </c>
    </row>
    <row r="47" spans="1:17" x14ac:dyDescent="0.2">
      <c r="A47" s="50">
        <f t="shared" si="13"/>
        <v>39118</v>
      </c>
      <c r="B47" s="10">
        <f t="shared" si="9"/>
        <v>0</v>
      </c>
      <c r="C47" s="43"/>
      <c r="D47" s="43"/>
      <c r="E47" s="43"/>
      <c r="F47" s="43"/>
      <c r="G47" s="10">
        <f t="shared" si="10"/>
        <v>0</v>
      </c>
      <c r="H47" s="10"/>
      <c r="I47" s="10">
        <f t="shared" si="14"/>
        <v>0</v>
      </c>
      <c r="J47" s="10">
        <f t="shared" si="11"/>
        <v>0</v>
      </c>
      <c r="K47" s="43"/>
      <c r="L47" s="43"/>
      <c r="M47" s="43"/>
      <c r="N47" s="43"/>
      <c r="P47" s="10">
        <f>' Monthly Cash Book'!D55</f>
        <v>0</v>
      </c>
      <c r="Q47" s="22">
        <f t="shared" si="12"/>
        <v>0</v>
      </c>
    </row>
    <row r="48" spans="1:17" x14ac:dyDescent="0.2">
      <c r="A48" s="50">
        <f t="shared" si="13"/>
        <v>39119</v>
      </c>
      <c r="B48" s="10">
        <f t="shared" si="9"/>
        <v>0</v>
      </c>
      <c r="C48" s="43"/>
      <c r="D48" s="43"/>
      <c r="E48" s="43"/>
      <c r="F48" s="43"/>
      <c r="G48" s="10">
        <f t="shared" si="10"/>
        <v>0</v>
      </c>
      <c r="H48" s="10"/>
      <c r="I48" s="10">
        <f t="shared" si="14"/>
        <v>0</v>
      </c>
      <c r="J48" s="10">
        <f t="shared" si="11"/>
        <v>0</v>
      </c>
      <c r="K48" s="43"/>
      <c r="L48" s="43"/>
      <c r="M48" s="43"/>
      <c r="N48" s="43"/>
      <c r="P48" s="10">
        <f>' Monthly Cash Book'!D56</f>
        <v>0</v>
      </c>
      <c r="Q48" s="22">
        <f t="shared" si="12"/>
        <v>0</v>
      </c>
    </row>
    <row r="49" spans="1:17" x14ac:dyDescent="0.2">
      <c r="A49" s="50">
        <f t="shared" si="13"/>
        <v>39120</v>
      </c>
      <c r="B49" s="10">
        <f t="shared" si="9"/>
        <v>0</v>
      </c>
      <c r="C49" s="43"/>
      <c r="D49" s="43"/>
      <c r="E49" s="43"/>
      <c r="F49" s="43"/>
      <c r="G49" s="10">
        <f t="shared" si="10"/>
        <v>0</v>
      </c>
      <c r="H49" s="10"/>
      <c r="I49" s="10">
        <f t="shared" si="14"/>
        <v>0</v>
      </c>
      <c r="J49" s="10">
        <f t="shared" si="11"/>
        <v>0</v>
      </c>
      <c r="K49" s="43"/>
      <c r="L49" s="43"/>
      <c r="M49" s="43"/>
      <c r="N49" s="43"/>
      <c r="P49" s="10">
        <f>' Monthly Cash Book'!D57</f>
        <v>0</v>
      </c>
      <c r="Q49" s="22">
        <f t="shared" si="12"/>
        <v>0</v>
      </c>
    </row>
    <row r="50" spans="1:17" x14ac:dyDescent="0.2">
      <c r="A50" s="50">
        <f t="shared" si="13"/>
        <v>39121</v>
      </c>
      <c r="B50" s="10">
        <f t="shared" si="9"/>
        <v>0</v>
      </c>
      <c r="C50" s="43"/>
      <c r="D50" s="43"/>
      <c r="E50" s="43"/>
      <c r="F50" s="43"/>
      <c r="G50" s="10">
        <f t="shared" si="10"/>
        <v>0</v>
      </c>
      <c r="H50" s="10"/>
      <c r="I50" s="10">
        <f t="shared" si="14"/>
        <v>0</v>
      </c>
      <c r="J50" s="10">
        <f t="shared" si="11"/>
        <v>0</v>
      </c>
      <c r="K50" s="43"/>
      <c r="L50" s="43"/>
      <c r="M50" s="43"/>
      <c r="N50" s="43"/>
      <c r="P50" s="10">
        <f>' Monthly Cash Book'!D58</f>
        <v>0</v>
      </c>
      <c r="Q50" s="22">
        <f t="shared" si="12"/>
        <v>0</v>
      </c>
    </row>
    <row r="51" spans="1:17" x14ac:dyDescent="0.2">
      <c r="A51" s="50">
        <f t="shared" si="13"/>
        <v>39122</v>
      </c>
      <c r="B51" s="10">
        <f t="shared" si="9"/>
        <v>0</v>
      </c>
      <c r="C51" s="43"/>
      <c r="D51" s="43"/>
      <c r="E51" s="43"/>
      <c r="F51" s="43"/>
      <c r="G51" s="10">
        <f t="shared" si="10"/>
        <v>0</v>
      </c>
      <c r="H51" s="10"/>
      <c r="I51" s="10">
        <f t="shared" si="14"/>
        <v>0</v>
      </c>
      <c r="J51" s="10">
        <f t="shared" si="11"/>
        <v>0</v>
      </c>
      <c r="K51" s="43"/>
      <c r="L51" s="43"/>
      <c r="M51" s="43"/>
      <c r="N51" s="43"/>
      <c r="P51" s="10">
        <f>' Monthly Cash Book'!D59</f>
        <v>0</v>
      </c>
      <c r="Q51" s="22">
        <f t="shared" si="12"/>
        <v>0</v>
      </c>
    </row>
    <row r="52" spans="1:17" x14ac:dyDescent="0.2">
      <c r="A52" s="50">
        <f t="shared" si="13"/>
        <v>39123</v>
      </c>
      <c r="B52" s="10">
        <f t="shared" si="9"/>
        <v>0</v>
      </c>
      <c r="C52" s="43"/>
      <c r="D52" s="43"/>
      <c r="E52" s="43"/>
      <c r="F52" s="43"/>
      <c r="G52" s="10">
        <f t="shared" si="10"/>
        <v>0</v>
      </c>
      <c r="H52" s="10"/>
      <c r="I52" s="10">
        <f t="shared" si="14"/>
        <v>0</v>
      </c>
      <c r="J52" s="10">
        <f t="shared" si="11"/>
        <v>0</v>
      </c>
      <c r="K52" s="43"/>
      <c r="L52" s="43"/>
      <c r="M52" s="43"/>
      <c r="N52" s="43"/>
      <c r="P52" s="10">
        <f>' Monthly Cash Book'!D60</f>
        <v>0</v>
      </c>
      <c r="Q52" s="22">
        <f t="shared" si="12"/>
        <v>0</v>
      </c>
    </row>
    <row r="53" spans="1:17" x14ac:dyDescent="0.2">
      <c r="A53" s="50">
        <f t="shared" si="13"/>
        <v>39124</v>
      </c>
      <c r="B53" s="10">
        <f t="shared" si="9"/>
        <v>0</v>
      </c>
      <c r="C53" s="43"/>
      <c r="D53" s="43"/>
      <c r="E53" s="43"/>
      <c r="F53" s="43"/>
      <c r="G53" s="10">
        <f t="shared" si="10"/>
        <v>0</v>
      </c>
      <c r="H53" s="10"/>
      <c r="I53" s="10">
        <f t="shared" si="14"/>
        <v>0</v>
      </c>
      <c r="J53" s="10">
        <f t="shared" si="11"/>
        <v>0</v>
      </c>
      <c r="K53" s="43"/>
      <c r="L53" s="43"/>
      <c r="M53" s="43"/>
      <c r="N53" s="43"/>
      <c r="P53" s="10">
        <f>' Monthly Cash Book'!D61</f>
        <v>0</v>
      </c>
      <c r="Q53" s="22">
        <f t="shared" si="12"/>
        <v>0</v>
      </c>
    </row>
    <row r="54" spans="1:17" x14ac:dyDescent="0.2">
      <c r="A54" s="50">
        <f t="shared" si="13"/>
        <v>39125</v>
      </c>
      <c r="B54" s="10">
        <f t="shared" si="9"/>
        <v>0</v>
      </c>
      <c r="C54" s="43"/>
      <c r="D54" s="43"/>
      <c r="E54" s="43"/>
      <c r="F54" s="43"/>
      <c r="G54" s="10">
        <f t="shared" si="10"/>
        <v>0</v>
      </c>
      <c r="H54" s="10"/>
      <c r="I54" s="10">
        <f t="shared" si="14"/>
        <v>0</v>
      </c>
      <c r="J54" s="10">
        <f t="shared" si="11"/>
        <v>0</v>
      </c>
      <c r="K54" s="43"/>
      <c r="L54" s="43"/>
      <c r="M54" s="43"/>
      <c r="N54" s="43"/>
      <c r="P54" s="10">
        <f>' Monthly Cash Book'!D62</f>
        <v>0</v>
      </c>
      <c r="Q54" s="22">
        <f t="shared" si="12"/>
        <v>0</v>
      </c>
    </row>
    <row r="55" spans="1:17" x14ac:dyDescent="0.2">
      <c r="A55" s="50">
        <f t="shared" si="13"/>
        <v>39126</v>
      </c>
      <c r="B55" s="10">
        <f t="shared" si="9"/>
        <v>0</v>
      </c>
      <c r="C55" s="43"/>
      <c r="D55" s="43"/>
      <c r="E55" s="43"/>
      <c r="F55" s="43"/>
      <c r="G55" s="10">
        <f t="shared" si="10"/>
        <v>0</v>
      </c>
      <c r="H55" s="10"/>
      <c r="I55" s="10">
        <f t="shared" si="14"/>
        <v>0</v>
      </c>
      <c r="J55" s="10">
        <f t="shared" si="11"/>
        <v>0</v>
      </c>
      <c r="K55" s="43"/>
      <c r="L55" s="43"/>
      <c r="M55" s="43"/>
      <c r="N55" s="43"/>
      <c r="P55" s="10">
        <f>' Monthly Cash Book'!D63</f>
        <v>0</v>
      </c>
      <c r="Q55" s="22">
        <f t="shared" si="12"/>
        <v>0</v>
      </c>
    </row>
    <row r="56" spans="1:17" x14ac:dyDescent="0.2">
      <c r="A56" s="50">
        <f t="shared" si="13"/>
        <v>39127</v>
      </c>
      <c r="B56" s="10">
        <f t="shared" si="9"/>
        <v>0</v>
      </c>
      <c r="C56" s="43"/>
      <c r="D56" s="43"/>
      <c r="E56" s="43"/>
      <c r="F56" s="43"/>
      <c r="G56" s="10">
        <f t="shared" si="10"/>
        <v>0</v>
      </c>
      <c r="H56" s="10"/>
      <c r="I56" s="10">
        <f t="shared" si="14"/>
        <v>0</v>
      </c>
      <c r="J56" s="10">
        <f t="shared" si="11"/>
        <v>0</v>
      </c>
      <c r="K56" s="43"/>
      <c r="L56" s="43"/>
      <c r="M56" s="43"/>
      <c r="N56" s="43"/>
      <c r="P56" s="10">
        <f>' Monthly Cash Book'!D64</f>
        <v>0</v>
      </c>
      <c r="Q56" s="22">
        <f t="shared" si="12"/>
        <v>0</v>
      </c>
    </row>
    <row r="57" spans="1:17" x14ac:dyDescent="0.2">
      <c r="A57" s="50">
        <f t="shared" si="13"/>
        <v>39128</v>
      </c>
      <c r="B57" s="10">
        <f t="shared" si="9"/>
        <v>0</v>
      </c>
      <c r="C57" s="43"/>
      <c r="D57" s="43"/>
      <c r="E57" s="43"/>
      <c r="F57" s="43"/>
      <c r="G57" s="10">
        <f t="shared" si="10"/>
        <v>0</v>
      </c>
      <c r="H57" s="10"/>
      <c r="I57" s="10">
        <f t="shared" si="14"/>
        <v>0</v>
      </c>
      <c r="J57" s="10">
        <f t="shared" si="11"/>
        <v>0</v>
      </c>
      <c r="K57" s="43"/>
      <c r="L57" s="43"/>
      <c r="M57" s="43"/>
      <c r="N57" s="43"/>
      <c r="P57" s="10">
        <f>' Monthly Cash Book'!D65</f>
        <v>0</v>
      </c>
      <c r="Q57" s="22">
        <f t="shared" si="12"/>
        <v>0</v>
      </c>
    </row>
    <row r="58" spans="1:17" x14ac:dyDescent="0.2">
      <c r="A58" s="50">
        <f t="shared" si="13"/>
        <v>39129</v>
      </c>
      <c r="B58" s="10">
        <f t="shared" si="9"/>
        <v>0</v>
      </c>
      <c r="C58" s="43"/>
      <c r="D58" s="43"/>
      <c r="E58" s="43"/>
      <c r="F58" s="43"/>
      <c r="G58" s="10">
        <f t="shared" si="10"/>
        <v>0</v>
      </c>
      <c r="H58" s="10"/>
      <c r="I58" s="10">
        <f t="shared" si="14"/>
        <v>0</v>
      </c>
      <c r="J58" s="10">
        <f t="shared" si="11"/>
        <v>0</v>
      </c>
      <c r="K58" s="43"/>
      <c r="L58" s="43"/>
      <c r="M58" s="43"/>
      <c r="N58" s="43"/>
      <c r="P58" s="10">
        <f>' Monthly Cash Book'!D66</f>
        <v>0</v>
      </c>
      <c r="Q58" s="22">
        <f t="shared" si="12"/>
        <v>0</v>
      </c>
    </row>
    <row r="59" spans="1:17" x14ac:dyDescent="0.2">
      <c r="A59" s="50">
        <f t="shared" si="13"/>
        <v>39130</v>
      </c>
      <c r="B59" s="10">
        <f t="shared" si="9"/>
        <v>0</v>
      </c>
      <c r="C59" s="43"/>
      <c r="D59" s="43"/>
      <c r="E59" s="43"/>
      <c r="F59" s="43"/>
      <c r="G59" s="10">
        <f t="shared" si="10"/>
        <v>0</v>
      </c>
      <c r="H59" s="10"/>
      <c r="I59" s="10">
        <f t="shared" si="14"/>
        <v>0</v>
      </c>
      <c r="J59" s="10">
        <f t="shared" si="11"/>
        <v>0</v>
      </c>
      <c r="K59" s="43"/>
      <c r="L59" s="43"/>
      <c r="M59" s="43"/>
      <c r="N59" s="43"/>
      <c r="P59" s="10">
        <f>' Monthly Cash Book'!D67</f>
        <v>0</v>
      </c>
      <c r="Q59" s="22">
        <f t="shared" si="12"/>
        <v>0</v>
      </c>
    </row>
    <row r="60" spans="1:17" x14ac:dyDescent="0.2">
      <c r="A60" s="50">
        <f t="shared" si="13"/>
        <v>39131</v>
      </c>
      <c r="B60" s="10">
        <f t="shared" si="9"/>
        <v>0</v>
      </c>
      <c r="C60" s="43"/>
      <c r="D60" s="43"/>
      <c r="E60" s="43"/>
      <c r="F60" s="43"/>
      <c r="G60" s="10">
        <f t="shared" si="10"/>
        <v>0</v>
      </c>
      <c r="H60" s="10"/>
      <c r="I60" s="10">
        <f t="shared" si="14"/>
        <v>0</v>
      </c>
      <c r="J60" s="10">
        <f t="shared" si="11"/>
        <v>0</v>
      </c>
      <c r="K60" s="43"/>
      <c r="L60" s="43"/>
      <c r="M60" s="43"/>
      <c r="N60" s="43"/>
      <c r="P60" s="10">
        <f>' Monthly Cash Book'!D68</f>
        <v>0</v>
      </c>
      <c r="Q60" s="22">
        <f t="shared" si="12"/>
        <v>0</v>
      </c>
    </row>
    <row r="61" spans="1:17" x14ac:dyDescent="0.2">
      <c r="A61" s="50">
        <f t="shared" si="13"/>
        <v>39132</v>
      </c>
      <c r="B61" s="10">
        <f t="shared" si="9"/>
        <v>0</v>
      </c>
      <c r="C61" s="43"/>
      <c r="D61" s="43"/>
      <c r="E61" s="43"/>
      <c r="F61" s="43"/>
      <c r="G61" s="10">
        <f t="shared" si="10"/>
        <v>0</v>
      </c>
      <c r="H61" s="10"/>
      <c r="I61" s="10">
        <f t="shared" si="14"/>
        <v>0</v>
      </c>
      <c r="J61" s="10">
        <f t="shared" si="11"/>
        <v>0</v>
      </c>
      <c r="K61" s="43"/>
      <c r="L61" s="43"/>
      <c r="M61" s="43"/>
      <c r="N61" s="43"/>
      <c r="P61" s="10">
        <f>' Monthly Cash Book'!D69</f>
        <v>0</v>
      </c>
      <c r="Q61" s="22">
        <f t="shared" si="12"/>
        <v>0</v>
      </c>
    </row>
    <row r="62" spans="1:17" x14ac:dyDescent="0.2">
      <c r="A62" s="50">
        <f t="shared" si="13"/>
        <v>39133</v>
      </c>
      <c r="B62" s="10">
        <f t="shared" si="9"/>
        <v>0</v>
      </c>
      <c r="C62" s="43"/>
      <c r="D62" s="43"/>
      <c r="E62" s="43"/>
      <c r="F62" s="43"/>
      <c r="G62" s="10">
        <f t="shared" si="10"/>
        <v>0</v>
      </c>
      <c r="H62" s="10"/>
      <c r="I62" s="10">
        <f t="shared" si="14"/>
        <v>0</v>
      </c>
      <c r="J62" s="10">
        <f t="shared" si="11"/>
        <v>0</v>
      </c>
      <c r="K62" s="43"/>
      <c r="L62" s="43"/>
      <c r="M62" s="43"/>
      <c r="N62" s="43"/>
      <c r="P62" s="10">
        <f>' Monthly Cash Book'!D70</f>
        <v>0</v>
      </c>
      <c r="Q62" s="22">
        <f t="shared" si="12"/>
        <v>0</v>
      </c>
    </row>
    <row r="63" spans="1:17" x14ac:dyDescent="0.2">
      <c r="A63" s="50">
        <f t="shared" si="13"/>
        <v>39134</v>
      </c>
      <c r="B63" s="10">
        <f t="shared" si="9"/>
        <v>0</v>
      </c>
      <c r="C63" s="43"/>
      <c r="D63" s="43"/>
      <c r="E63" s="43"/>
      <c r="F63" s="43"/>
      <c r="G63" s="10">
        <f t="shared" si="10"/>
        <v>0</v>
      </c>
      <c r="H63" s="10"/>
      <c r="I63" s="10">
        <f t="shared" si="14"/>
        <v>0</v>
      </c>
      <c r="J63" s="10">
        <f t="shared" si="11"/>
        <v>0</v>
      </c>
      <c r="K63" s="43"/>
      <c r="L63" s="43"/>
      <c r="M63" s="43"/>
      <c r="N63" s="43"/>
      <c r="P63" s="10">
        <f>' Monthly Cash Book'!D71</f>
        <v>0</v>
      </c>
      <c r="Q63" s="22">
        <f t="shared" si="12"/>
        <v>0</v>
      </c>
    </row>
    <row r="64" spans="1:17" x14ac:dyDescent="0.2">
      <c r="A64" s="50">
        <f t="shared" si="13"/>
        <v>39135</v>
      </c>
      <c r="B64" s="10">
        <f t="shared" si="9"/>
        <v>0</v>
      </c>
      <c r="C64" s="43"/>
      <c r="D64" s="43"/>
      <c r="E64" s="43"/>
      <c r="F64" s="43"/>
      <c r="G64" s="10">
        <f t="shared" si="10"/>
        <v>0</v>
      </c>
      <c r="H64" s="10"/>
      <c r="I64" s="10">
        <f t="shared" si="14"/>
        <v>0</v>
      </c>
      <c r="J64" s="10">
        <f t="shared" si="11"/>
        <v>0</v>
      </c>
      <c r="K64" s="49"/>
      <c r="L64" s="49"/>
      <c r="M64" s="49"/>
      <c r="N64" s="49"/>
      <c r="P64" s="10">
        <f>' Monthly Cash Book'!D72</f>
        <v>0</v>
      </c>
      <c r="Q64" s="22">
        <f t="shared" si="12"/>
        <v>0</v>
      </c>
    </row>
    <row r="65" spans="1:17" x14ac:dyDescent="0.2">
      <c r="A65" s="50">
        <f t="shared" si="13"/>
        <v>39136</v>
      </c>
      <c r="B65" s="10">
        <f t="shared" si="9"/>
        <v>0</v>
      </c>
      <c r="C65" s="43"/>
      <c r="D65" s="43"/>
      <c r="E65" s="43"/>
      <c r="F65" s="43"/>
      <c r="G65" s="10">
        <f t="shared" si="10"/>
        <v>0</v>
      </c>
      <c r="H65" s="10"/>
      <c r="I65" s="10">
        <f t="shared" si="14"/>
        <v>0</v>
      </c>
      <c r="J65" s="10">
        <f t="shared" si="11"/>
        <v>0</v>
      </c>
      <c r="K65" s="49"/>
      <c r="L65" s="49"/>
      <c r="M65" s="49"/>
      <c r="N65" s="49"/>
      <c r="P65" s="10">
        <f>' Monthly Cash Book'!D73</f>
        <v>0</v>
      </c>
      <c r="Q65" s="22">
        <f t="shared" si="12"/>
        <v>0</v>
      </c>
    </row>
    <row r="66" spans="1:17" x14ac:dyDescent="0.2">
      <c r="A66" s="50">
        <f t="shared" si="13"/>
        <v>39137</v>
      </c>
      <c r="B66" s="10">
        <f t="shared" si="9"/>
        <v>0</v>
      </c>
      <c r="C66" s="43"/>
      <c r="D66" s="43"/>
      <c r="E66" s="43"/>
      <c r="F66" s="43"/>
      <c r="G66" s="10">
        <f t="shared" si="10"/>
        <v>0</v>
      </c>
      <c r="H66" s="10"/>
      <c r="I66" s="10">
        <f t="shared" si="14"/>
        <v>0</v>
      </c>
      <c r="J66" s="10">
        <f t="shared" si="11"/>
        <v>0</v>
      </c>
      <c r="K66" s="49"/>
      <c r="L66" s="49"/>
      <c r="M66" s="49"/>
      <c r="N66" s="49"/>
      <c r="P66" s="10">
        <f>' Monthly Cash Book'!D74</f>
        <v>0</v>
      </c>
      <c r="Q66" s="22">
        <f t="shared" si="12"/>
        <v>0</v>
      </c>
    </row>
    <row r="67" spans="1:17" x14ac:dyDescent="0.2">
      <c r="A67" s="50">
        <f t="shared" si="13"/>
        <v>39138</v>
      </c>
      <c r="B67" s="10">
        <f t="shared" si="9"/>
        <v>0</v>
      </c>
      <c r="C67" s="43"/>
      <c r="D67" s="43"/>
      <c r="E67" s="43"/>
      <c r="F67" s="43"/>
      <c r="G67" s="10">
        <f t="shared" si="10"/>
        <v>0</v>
      </c>
      <c r="H67" s="10"/>
      <c r="I67" s="10">
        <f t="shared" si="14"/>
        <v>0</v>
      </c>
      <c r="J67" s="10">
        <f t="shared" si="11"/>
        <v>0</v>
      </c>
      <c r="K67" s="49"/>
      <c r="L67" s="49"/>
      <c r="M67" s="49"/>
      <c r="N67" s="49"/>
      <c r="P67" s="10">
        <f>' Monthly Cash Book'!D75</f>
        <v>0</v>
      </c>
      <c r="Q67" s="22">
        <f t="shared" si="12"/>
        <v>0</v>
      </c>
    </row>
    <row r="68" spans="1:17" x14ac:dyDescent="0.2">
      <c r="A68" s="50">
        <f t="shared" si="13"/>
        <v>39139</v>
      </c>
      <c r="B68" s="10">
        <f t="shared" si="9"/>
        <v>0</v>
      </c>
      <c r="C68" s="43"/>
      <c r="D68" s="43"/>
      <c r="E68" s="43"/>
      <c r="F68" s="43"/>
      <c r="G68" s="10">
        <f t="shared" si="10"/>
        <v>0</v>
      </c>
      <c r="H68" s="10"/>
      <c r="I68" s="10">
        <f t="shared" si="14"/>
        <v>0</v>
      </c>
      <c r="J68" s="10">
        <f t="shared" si="11"/>
        <v>0</v>
      </c>
      <c r="K68" s="49"/>
      <c r="L68" s="49"/>
      <c r="M68" s="49"/>
      <c r="N68" s="49"/>
      <c r="P68" s="10">
        <f>' Monthly Cash Book'!D76</f>
        <v>0</v>
      </c>
      <c r="Q68" s="22">
        <f t="shared" si="12"/>
        <v>0</v>
      </c>
    </row>
    <row r="69" spans="1:17" x14ac:dyDescent="0.2">
      <c r="A69" s="50">
        <f t="shared" si="13"/>
        <v>39140</v>
      </c>
      <c r="B69" s="10">
        <f t="shared" si="9"/>
        <v>0</v>
      </c>
      <c r="C69" s="43"/>
      <c r="D69" s="43"/>
      <c r="E69" s="43"/>
      <c r="F69" s="43"/>
      <c r="G69" s="10">
        <f t="shared" si="10"/>
        <v>0</v>
      </c>
      <c r="H69" s="10"/>
      <c r="I69" s="10">
        <f t="shared" si="14"/>
        <v>0</v>
      </c>
      <c r="J69" s="10">
        <f t="shared" si="11"/>
        <v>0</v>
      </c>
      <c r="K69" s="49"/>
      <c r="L69" s="49"/>
      <c r="M69" s="49"/>
      <c r="N69" s="49"/>
      <c r="P69" s="10">
        <f>' Monthly Cash Book'!D77</f>
        <v>0</v>
      </c>
      <c r="Q69" s="22">
        <f t="shared" si="12"/>
        <v>0</v>
      </c>
    </row>
    <row r="70" spans="1:17" x14ac:dyDescent="0.2">
      <c r="A70" s="50">
        <f t="shared" si="13"/>
        <v>39141</v>
      </c>
      <c r="B70" s="10">
        <f t="shared" si="9"/>
        <v>0</v>
      </c>
      <c r="C70" s="43" t="s">
        <v>103</v>
      </c>
      <c r="D70" s="43"/>
      <c r="E70" s="43"/>
      <c r="F70" s="43"/>
      <c r="G70" s="10">
        <f t="shared" si="10"/>
        <v>0</v>
      </c>
      <c r="H70" s="10"/>
      <c r="I70" s="10">
        <f t="shared" si="14"/>
        <v>0</v>
      </c>
      <c r="J70" s="10">
        <f t="shared" si="11"/>
        <v>0</v>
      </c>
      <c r="K70" s="49"/>
      <c r="L70" s="49"/>
      <c r="M70" s="49"/>
      <c r="N70" s="49"/>
      <c r="P70" s="10">
        <f>' Monthly Cash Book'!D78</f>
        <v>0</v>
      </c>
      <c r="Q70" s="22">
        <f t="shared" si="12"/>
        <v>0</v>
      </c>
    </row>
    <row r="71" spans="1:17" ht="13.5" thickBot="1" x14ac:dyDescent="0.25">
      <c r="B71" s="11">
        <f t="shared" ref="B71:G71" si="15">SUM(B43:B70)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  <c r="I71" s="11">
        <f t="shared" ref="I71:N71" si="16">SUM(I43:I70)</f>
        <v>0</v>
      </c>
      <c r="J71" s="11">
        <f t="shared" si="16"/>
        <v>0</v>
      </c>
      <c r="K71" s="11">
        <f t="shared" si="16"/>
        <v>0</v>
      </c>
      <c r="L71" s="11">
        <f t="shared" si="16"/>
        <v>0</v>
      </c>
      <c r="M71" s="11">
        <f t="shared" si="16"/>
        <v>0</v>
      </c>
      <c r="N71" s="11">
        <f t="shared" si="16"/>
        <v>0</v>
      </c>
      <c r="P71" s="11">
        <f>SUM(P43:P70)</f>
        <v>0</v>
      </c>
      <c r="Q71" s="11">
        <f>SUM(Q43:Q70)</f>
        <v>0</v>
      </c>
    </row>
    <row r="72" spans="1:17" ht="13.5" thickTop="1" x14ac:dyDescent="0.2"/>
    <row r="74" spans="1:17" x14ac:dyDescent="0.2">
      <c r="A74" s="172" t="s">
        <v>259</v>
      </c>
      <c r="B74" s="172"/>
      <c r="C74" s="172"/>
      <c r="D74" s="172"/>
    </row>
    <row r="75" spans="1:17" x14ac:dyDescent="0.2">
      <c r="B75" s="12" t="s">
        <v>236</v>
      </c>
      <c r="C75" t="s">
        <v>257</v>
      </c>
    </row>
    <row r="76" spans="1:17" x14ac:dyDescent="0.2">
      <c r="B76" s="12" t="s">
        <v>236</v>
      </c>
      <c r="C76" t="s">
        <v>256</v>
      </c>
    </row>
    <row r="77" spans="1:17" x14ac:dyDescent="0.2">
      <c r="B77" s="12" t="s">
        <v>236</v>
      </c>
      <c r="C77" t="s">
        <v>103</v>
      </c>
    </row>
    <row r="78" spans="1:17" x14ac:dyDescent="0.2">
      <c r="B78" s="12" t="s">
        <v>236</v>
      </c>
      <c r="C78" t="s">
        <v>258</v>
      </c>
    </row>
    <row r="79" spans="1:17" x14ac:dyDescent="0.2">
      <c r="B79" s="12" t="s">
        <v>236</v>
      </c>
      <c r="C79" t="s">
        <v>260</v>
      </c>
    </row>
    <row r="80" spans="1:17" x14ac:dyDescent="0.2">
      <c r="B80" s="12" t="s">
        <v>236</v>
      </c>
      <c r="C80" s="291" t="s">
        <v>267</v>
      </c>
    </row>
    <row r="82" spans="1:7" x14ac:dyDescent="0.2">
      <c r="A82" s="12" t="s">
        <v>261</v>
      </c>
      <c r="B82" s="12"/>
      <c r="C82" s="12"/>
      <c r="D82" s="12"/>
      <c r="E82" s="12"/>
      <c r="F82" s="12"/>
      <c r="G82" s="12"/>
    </row>
    <row r="83" spans="1:7" x14ac:dyDescent="0.2">
      <c r="A83" s="12"/>
      <c r="B83" s="12" t="s">
        <v>262</v>
      </c>
      <c r="C83" s="12"/>
      <c r="D83" s="12"/>
      <c r="E83" s="12"/>
      <c r="F83" s="12"/>
      <c r="G83" s="12"/>
    </row>
    <row r="84" spans="1:7" x14ac:dyDescent="0.2">
      <c r="A84" s="12"/>
      <c r="B84" s="12" t="s">
        <v>263</v>
      </c>
      <c r="C84" s="12"/>
      <c r="D84" s="12"/>
      <c r="E84" s="12"/>
      <c r="F84" s="12"/>
      <c r="G84" s="12"/>
    </row>
    <row r="85" spans="1:7" x14ac:dyDescent="0.2">
      <c r="A85" s="12"/>
      <c r="B85" s="12" t="s">
        <v>272</v>
      </c>
      <c r="C85" s="12"/>
      <c r="D85" s="12"/>
      <c r="E85" s="12"/>
      <c r="F85" s="12"/>
      <c r="G85" s="12"/>
    </row>
    <row r="86" spans="1:7" x14ac:dyDescent="0.2">
      <c r="A86" s="12"/>
      <c r="B86" s="12"/>
      <c r="C86" s="12"/>
      <c r="D86" s="12"/>
      <c r="E86" s="12"/>
      <c r="F86" s="12"/>
      <c r="G86" s="12"/>
    </row>
  </sheetData>
  <phoneticPr fontId="4" type="noConversion"/>
  <pageMargins left="0.75" right="0.75" top="1" bottom="1" header="0.5" footer="0.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B35" sqref="B35"/>
    </sheetView>
  </sheetViews>
  <sheetFormatPr defaultRowHeight="12.75" x14ac:dyDescent="0.2"/>
  <cols>
    <col min="4" max="4" width="9.140625" customWidth="1"/>
    <col min="17" max="17" width="10.28515625" bestFit="1" customWidth="1"/>
  </cols>
  <sheetData>
    <row r="1" spans="1:18" ht="24.75" customHeight="1" x14ac:dyDescent="0.35">
      <c r="A1" s="47" t="s">
        <v>220</v>
      </c>
      <c r="B1" s="48"/>
    </row>
    <row r="2" spans="1:18" s="2" customFormat="1" x14ac:dyDescent="0.2">
      <c r="A2" s="1"/>
      <c r="B2" s="72"/>
      <c r="C2" s="1"/>
      <c r="D2" s="1"/>
      <c r="E2" s="1"/>
      <c r="F2" s="1"/>
      <c r="G2" s="1"/>
      <c r="I2" s="72"/>
      <c r="J2" s="1"/>
      <c r="K2" s="15"/>
      <c r="L2" s="16"/>
      <c r="M2" s="16"/>
      <c r="N2" s="15"/>
      <c r="P2" s="1"/>
      <c r="Q2" s="1"/>
    </row>
    <row r="3" spans="1:18" s="2" customFormat="1" x14ac:dyDescent="0.2">
      <c r="A3" s="1"/>
      <c r="B3" s="72" t="s">
        <v>111</v>
      </c>
      <c r="C3" s="1"/>
      <c r="D3" s="1"/>
      <c r="E3" s="1"/>
      <c r="F3" s="1"/>
      <c r="G3" s="1"/>
      <c r="I3" s="72" t="s">
        <v>112</v>
      </c>
      <c r="J3" s="1"/>
      <c r="K3" s="15"/>
      <c r="L3" s="16"/>
      <c r="M3" s="16"/>
      <c r="N3" s="15"/>
      <c r="P3" s="1"/>
      <c r="Q3" s="1"/>
    </row>
    <row r="4" spans="1:18" s="2" customFormat="1" x14ac:dyDescent="0.2">
      <c r="A4" s="1"/>
      <c r="B4" s="72" t="s">
        <v>125</v>
      </c>
      <c r="C4" s="1"/>
      <c r="D4" s="1"/>
      <c r="E4" s="1"/>
      <c r="F4" s="1"/>
      <c r="G4" s="1"/>
      <c r="I4" s="72" t="s">
        <v>125</v>
      </c>
      <c r="J4" s="1"/>
      <c r="K4" s="15"/>
      <c r="L4" s="16"/>
      <c r="M4" s="16"/>
      <c r="N4" s="15"/>
      <c r="P4" s="72" t="s">
        <v>124</v>
      </c>
      <c r="Q4" s="1"/>
    </row>
    <row r="5" spans="1:18" s="2" customFormat="1" x14ac:dyDescent="0.2">
      <c r="A5" s="1"/>
      <c r="B5" s="72"/>
      <c r="C5" s="1"/>
      <c r="D5" s="1"/>
      <c r="E5" s="1"/>
      <c r="F5" s="1"/>
      <c r="G5" s="1"/>
      <c r="I5" s="72"/>
      <c r="J5" s="1"/>
      <c r="K5" s="15"/>
      <c r="L5" s="16"/>
      <c r="M5" s="16"/>
      <c r="N5" s="15"/>
      <c r="P5" s="1"/>
      <c r="Q5" s="1"/>
    </row>
    <row r="6" spans="1:18" s="2" customFormat="1" x14ac:dyDescent="0.2">
      <c r="A6" s="1" t="s">
        <v>13</v>
      </c>
      <c r="B6" s="1" t="s">
        <v>1</v>
      </c>
      <c r="C6" s="1" t="s">
        <v>108</v>
      </c>
      <c r="D6" s="1" t="s">
        <v>109</v>
      </c>
      <c r="E6" s="1" t="s">
        <v>110</v>
      </c>
      <c r="F6" s="1" t="s">
        <v>113</v>
      </c>
      <c r="G6" s="1" t="s">
        <v>37</v>
      </c>
      <c r="H6" s="1"/>
      <c r="I6" s="1" t="s">
        <v>14</v>
      </c>
      <c r="J6" s="1" t="s">
        <v>15</v>
      </c>
      <c r="K6" s="15">
        <v>0.21</v>
      </c>
      <c r="L6" s="16">
        <v>0.13500000000000001</v>
      </c>
      <c r="M6" s="16">
        <v>0.09</v>
      </c>
      <c r="N6" s="15">
        <v>0</v>
      </c>
      <c r="P6" s="1" t="s">
        <v>16</v>
      </c>
      <c r="Q6" s="1" t="s">
        <v>37</v>
      </c>
      <c r="R6" s="1" t="s">
        <v>37</v>
      </c>
    </row>
    <row r="7" spans="1:18" x14ac:dyDescent="0.2">
      <c r="A7" s="1"/>
      <c r="B7" s="1"/>
      <c r="C7" s="1"/>
      <c r="D7" s="1"/>
      <c r="E7" s="1"/>
      <c r="F7" s="1"/>
      <c r="I7" s="12"/>
      <c r="J7" s="12"/>
      <c r="K7" s="13"/>
      <c r="L7" s="14"/>
      <c r="M7" s="14"/>
      <c r="N7" s="13"/>
      <c r="P7" s="1" t="s">
        <v>17</v>
      </c>
      <c r="R7" s="1" t="s">
        <v>51</v>
      </c>
    </row>
    <row r="8" spans="1:18" x14ac:dyDescent="0.2">
      <c r="A8" s="5">
        <v>39083</v>
      </c>
      <c r="B8" s="10">
        <f t="shared" ref="B8:B19" si="0">SUM(C8:F8)</f>
        <v>1338</v>
      </c>
      <c r="C8" s="43">
        <f>'Monthly Sales Book - Cash '!C37</f>
        <v>242</v>
      </c>
      <c r="D8" s="43">
        <f>'Monthly Sales Book - Cash '!D37</f>
        <v>669</v>
      </c>
      <c r="E8" s="43">
        <f>'Monthly Sales Book - Cash '!E37</f>
        <v>200</v>
      </c>
      <c r="F8" s="43">
        <f>'Monthly Sales Book - Cash '!F37</f>
        <v>227</v>
      </c>
      <c r="G8" s="10">
        <f t="shared" ref="G8:G19" si="1">+B8-I8</f>
        <v>1.7800000000079308E-2</v>
      </c>
      <c r="H8" s="10"/>
      <c r="I8" s="10">
        <f>SUM(J8:N8)</f>
        <v>1337.9821999999999</v>
      </c>
      <c r="J8" s="43">
        <f>'Monthly Sales Book - Cash '!J37</f>
        <v>138.9522</v>
      </c>
      <c r="K8" s="43">
        <f>'Monthly Sales Book - Cash '!K37</f>
        <v>237.39000000000001</v>
      </c>
      <c r="L8" s="43">
        <f>'Monthly Sales Book - Cash '!L37</f>
        <v>235.26</v>
      </c>
      <c r="M8" s="43">
        <f>'Monthly Sales Book - Cash '!M37</f>
        <v>584.36</v>
      </c>
      <c r="N8" s="43">
        <f>'Monthly Sales Book - Cash '!N37</f>
        <v>142.02000000000001</v>
      </c>
      <c r="O8" s="10"/>
      <c r="P8" s="43">
        <f>'Monthly Sales Book - Cash '!P37</f>
        <v>1338</v>
      </c>
      <c r="Q8" s="10">
        <f t="shared" ref="Q8:Q19" si="2">B8-P8</f>
        <v>0</v>
      </c>
      <c r="R8" s="10">
        <f t="shared" ref="R8:R19" si="3">B8-I8</f>
        <v>1.7800000000079308E-2</v>
      </c>
    </row>
    <row r="9" spans="1:18" x14ac:dyDescent="0.2">
      <c r="A9" s="5">
        <v>39114</v>
      </c>
      <c r="B9" s="10">
        <f t="shared" si="0"/>
        <v>0</v>
      </c>
      <c r="C9" s="43"/>
      <c r="D9" s="43"/>
      <c r="E9" s="43"/>
      <c r="F9" s="43"/>
      <c r="G9" s="10">
        <f t="shared" si="1"/>
        <v>0</v>
      </c>
      <c r="H9" s="10"/>
      <c r="I9" s="10">
        <f t="shared" ref="I9:I19" si="4">SUM(J9:N9)</f>
        <v>0</v>
      </c>
      <c r="J9" s="43"/>
      <c r="K9" s="43"/>
      <c r="L9" s="43"/>
      <c r="M9" s="43"/>
      <c r="N9" s="43"/>
      <c r="O9" s="10"/>
      <c r="P9" s="43"/>
      <c r="Q9" s="10">
        <f t="shared" si="2"/>
        <v>0</v>
      </c>
      <c r="R9" s="10">
        <f t="shared" si="3"/>
        <v>0</v>
      </c>
    </row>
    <row r="10" spans="1:18" x14ac:dyDescent="0.2">
      <c r="A10" s="5">
        <v>39142</v>
      </c>
      <c r="B10" s="10">
        <f t="shared" si="0"/>
        <v>0</v>
      </c>
      <c r="C10" s="43"/>
      <c r="D10" s="43"/>
      <c r="E10" s="43"/>
      <c r="F10" s="43"/>
      <c r="G10" s="10">
        <f t="shared" si="1"/>
        <v>0</v>
      </c>
      <c r="H10" s="10"/>
      <c r="I10" s="10">
        <f t="shared" si="4"/>
        <v>0</v>
      </c>
      <c r="J10" s="43"/>
      <c r="K10" s="43"/>
      <c r="L10" s="43"/>
      <c r="M10" s="43"/>
      <c r="N10" s="43"/>
      <c r="O10" s="10"/>
      <c r="P10" s="43"/>
      <c r="Q10" s="10">
        <f t="shared" si="2"/>
        <v>0</v>
      </c>
      <c r="R10" s="10">
        <f t="shared" si="3"/>
        <v>0</v>
      </c>
    </row>
    <row r="11" spans="1:18" x14ac:dyDescent="0.2">
      <c r="A11" s="5">
        <v>39173</v>
      </c>
      <c r="B11" s="10">
        <f t="shared" si="0"/>
        <v>0</v>
      </c>
      <c r="C11" s="43"/>
      <c r="D11" s="43"/>
      <c r="E11" s="43"/>
      <c r="F11" s="43"/>
      <c r="G11" s="10">
        <f t="shared" si="1"/>
        <v>0</v>
      </c>
      <c r="H11" s="10"/>
      <c r="I11" s="10">
        <f t="shared" si="4"/>
        <v>0</v>
      </c>
      <c r="J11" s="43"/>
      <c r="K11" s="43"/>
      <c r="L11" s="43"/>
      <c r="M11" s="43"/>
      <c r="N11" s="43"/>
      <c r="O11" s="10"/>
      <c r="P11" s="43"/>
      <c r="Q11" s="10">
        <f t="shared" si="2"/>
        <v>0</v>
      </c>
      <c r="R11" s="10">
        <f t="shared" si="3"/>
        <v>0</v>
      </c>
    </row>
    <row r="12" spans="1:18" x14ac:dyDescent="0.2">
      <c r="A12" s="5">
        <v>39203</v>
      </c>
      <c r="B12" s="10">
        <f t="shared" si="0"/>
        <v>0</v>
      </c>
      <c r="C12" s="43"/>
      <c r="D12" s="43"/>
      <c r="E12" s="43"/>
      <c r="F12" s="43"/>
      <c r="G12" s="10">
        <f t="shared" si="1"/>
        <v>0</v>
      </c>
      <c r="H12" s="10"/>
      <c r="I12" s="10">
        <f t="shared" si="4"/>
        <v>0</v>
      </c>
      <c r="J12" s="43"/>
      <c r="K12" s="43"/>
      <c r="L12" s="43"/>
      <c r="M12" s="43"/>
      <c r="N12" s="43"/>
      <c r="O12" s="10"/>
      <c r="P12" s="43"/>
      <c r="Q12" s="10">
        <f t="shared" si="2"/>
        <v>0</v>
      </c>
      <c r="R12" s="10">
        <f t="shared" si="3"/>
        <v>0</v>
      </c>
    </row>
    <row r="13" spans="1:18" x14ac:dyDescent="0.2">
      <c r="A13" s="5">
        <v>39234</v>
      </c>
      <c r="B13" s="10">
        <f t="shared" si="0"/>
        <v>0</v>
      </c>
      <c r="C13" s="43"/>
      <c r="D13" s="43"/>
      <c r="E13" s="43"/>
      <c r="F13" s="43"/>
      <c r="G13" s="10">
        <f t="shared" si="1"/>
        <v>0</v>
      </c>
      <c r="H13" s="10"/>
      <c r="I13" s="10">
        <f t="shared" si="4"/>
        <v>0</v>
      </c>
      <c r="J13" s="43"/>
      <c r="K13" s="43"/>
      <c r="L13" s="43"/>
      <c r="M13" s="43"/>
      <c r="N13" s="43"/>
      <c r="O13" s="10"/>
      <c r="P13" s="43"/>
      <c r="Q13" s="10">
        <f t="shared" si="2"/>
        <v>0</v>
      </c>
      <c r="R13" s="10">
        <f t="shared" si="3"/>
        <v>0</v>
      </c>
    </row>
    <row r="14" spans="1:18" x14ac:dyDescent="0.2">
      <c r="A14" s="5">
        <v>39264</v>
      </c>
      <c r="B14" s="10">
        <f t="shared" si="0"/>
        <v>0</v>
      </c>
      <c r="C14" s="43"/>
      <c r="D14" s="43"/>
      <c r="E14" s="43"/>
      <c r="F14" s="43"/>
      <c r="G14" s="10">
        <f t="shared" si="1"/>
        <v>0</v>
      </c>
      <c r="H14" s="10"/>
      <c r="I14" s="10">
        <f t="shared" si="4"/>
        <v>0</v>
      </c>
      <c r="J14" s="43"/>
      <c r="K14" s="43"/>
      <c r="L14" s="43"/>
      <c r="M14" s="43"/>
      <c r="N14" s="43"/>
      <c r="O14" s="10"/>
      <c r="P14" s="43"/>
      <c r="Q14" s="10">
        <f t="shared" si="2"/>
        <v>0</v>
      </c>
      <c r="R14" s="10">
        <f t="shared" si="3"/>
        <v>0</v>
      </c>
    </row>
    <row r="15" spans="1:18" x14ac:dyDescent="0.2">
      <c r="A15" s="5">
        <v>39295</v>
      </c>
      <c r="B15" s="10">
        <f t="shared" si="0"/>
        <v>0</v>
      </c>
      <c r="C15" s="43"/>
      <c r="D15" s="43"/>
      <c r="E15" s="43"/>
      <c r="F15" s="43"/>
      <c r="G15" s="10">
        <f t="shared" si="1"/>
        <v>0</v>
      </c>
      <c r="H15" s="10"/>
      <c r="I15" s="10">
        <f t="shared" si="4"/>
        <v>0</v>
      </c>
      <c r="J15" s="43"/>
      <c r="K15" s="43"/>
      <c r="L15" s="43"/>
      <c r="M15" s="43"/>
      <c r="N15" s="43"/>
      <c r="O15" s="10"/>
      <c r="P15" s="43"/>
      <c r="Q15" s="10">
        <f t="shared" si="2"/>
        <v>0</v>
      </c>
      <c r="R15" s="10">
        <f t="shared" si="3"/>
        <v>0</v>
      </c>
    </row>
    <row r="16" spans="1:18" x14ac:dyDescent="0.2">
      <c r="A16" s="5">
        <v>39326</v>
      </c>
      <c r="B16" s="10">
        <f t="shared" si="0"/>
        <v>0</v>
      </c>
      <c r="C16" s="43"/>
      <c r="D16" s="43"/>
      <c r="E16" s="43"/>
      <c r="F16" s="43"/>
      <c r="G16" s="10">
        <f t="shared" si="1"/>
        <v>0</v>
      </c>
      <c r="H16" s="10"/>
      <c r="I16" s="10">
        <f t="shared" si="4"/>
        <v>0</v>
      </c>
      <c r="J16" s="43"/>
      <c r="K16" s="43"/>
      <c r="L16" s="43"/>
      <c r="M16" s="43"/>
      <c r="N16" s="43"/>
      <c r="O16" s="10"/>
      <c r="P16" s="43"/>
      <c r="Q16" s="10">
        <f t="shared" si="2"/>
        <v>0</v>
      </c>
      <c r="R16" s="10">
        <f t="shared" si="3"/>
        <v>0</v>
      </c>
    </row>
    <row r="17" spans="1:18" x14ac:dyDescent="0.2">
      <c r="A17" s="5">
        <v>39356</v>
      </c>
      <c r="B17" s="10">
        <f t="shared" si="0"/>
        <v>0</v>
      </c>
      <c r="C17" s="43"/>
      <c r="D17" s="43"/>
      <c r="E17" s="43"/>
      <c r="F17" s="43"/>
      <c r="G17" s="10">
        <f t="shared" si="1"/>
        <v>0</v>
      </c>
      <c r="H17" s="10"/>
      <c r="I17" s="10">
        <f t="shared" si="4"/>
        <v>0</v>
      </c>
      <c r="J17" s="43"/>
      <c r="K17" s="43"/>
      <c r="L17" s="43"/>
      <c r="M17" s="43"/>
      <c r="N17" s="43"/>
      <c r="O17" s="10"/>
      <c r="P17" s="43"/>
      <c r="Q17" s="10">
        <f t="shared" si="2"/>
        <v>0</v>
      </c>
      <c r="R17" s="10">
        <f t="shared" si="3"/>
        <v>0</v>
      </c>
    </row>
    <row r="18" spans="1:18" x14ac:dyDescent="0.2">
      <c r="A18" s="5">
        <v>39387</v>
      </c>
      <c r="B18" s="10">
        <f t="shared" si="0"/>
        <v>0</v>
      </c>
      <c r="C18" s="43"/>
      <c r="D18" s="43"/>
      <c r="E18" s="43"/>
      <c r="F18" s="43"/>
      <c r="G18" s="10">
        <f t="shared" si="1"/>
        <v>0</v>
      </c>
      <c r="H18" s="10"/>
      <c r="I18" s="10">
        <f t="shared" si="4"/>
        <v>0</v>
      </c>
      <c r="J18" s="43"/>
      <c r="K18" s="43"/>
      <c r="L18" s="43"/>
      <c r="M18" s="43"/>
      <c r="N18" s="43"/>
      <c r="O18" s="10"/>
      <c r="P18" s="43"/>
      <c r="Q18" s="10">
        <f t="shared" si="2"/>
        <v>0</v>
      </c>
      <c r="R18" s="10">
        <f t="shared" si="3"/>
        <v>0</v>
      </c>
    </row>
    <row r="19" spans="1:18" x14ac:dyDescent="0.2">
      <c r="A19" s="5">
        <v>39417</v>
      </c>
      <c r="B19" s="10">
        <f t="shared" si="0"/>
        <v>0</v>
      </c>
      <c r="C19" s="43"/>
      <c r="D19" s="43"/>
      <c r="E19" s="43"/>
      <c r="F19" s="43"/>
      <c r="G19" s="10">
        <f t="shared" si="1"/>
        <v>0</v>
      </c>
      <c r="H19" s="10"/>
      <c r="I19" s="10">
        <f t="shared" si="4"/>
        <v>0</v>
      </c>
      <c r="J19" s="43"/>
      <c r="K19" s="43"/>
      <c r="L19" s="43"/>
      <c r="M19" s="43"/>
      <c r="N19" s="43"/>
      <c r="O19" s="10"/>
      <c r="P19" s="43"/>
      <c r="Q19" s="10">
        <f t="shared" si="2"/>
        <v>0</v>
      </c>
      <c r="R19" s="10">
        <f t="shared" si="3"/>
        <v>0</v>
      </c>
    </row>
    <row r="20" spans="1:18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8" ht="13.5" thickBot="1" x14ac:dyDescent="0.25">
      <c r="B21" s="11">
        <f>SUM(B8:B19)</f>
        <v>1338</v>
      </c>
      <c r="C21" s="11">
        <f t="shared" ref="C21:R21" si="5">SUM(C8:C19)</f>
        <v>242</v>
      </c>
      <c r="D21" s="11">
        <f t="shared" si="5"/>
        <v>669</v>
      </c>
      <c r="E21" s="11">
        <f t="shared" si="5"/>
        <v>200</v>
      </c>
      <c r="F21" s="11">
        <f t="shared" si="5"/>
        <v>227</v>
      </c>
      <c r="G21" s="11">
        <f t="shared" si="5"/>
        <v>1.7800000000079308E-2</v>
      </c>
      <c r="H21" s="10"/>
      <c r="I21" s="11">
        <f t="shared" si="5"/>
        <v>1337.9821999999999</v>
      </c>
      <c r="J21" s="11">
        <f t="shared" si="5"/>
        <v>138.9522</v>
      </c>
      <c r="K21" s="11">
        <f t="shared" si="5"/>
        <v>237.39000000000001</v>
      </c>
      <c r="L21" s="11">
        <f t="shared" si="5"/>
        <v>235.26</v>
      </c>
      <c r="M21" s="11">
        <f t="shared" si="5"/>
        <v>584.36</v>
      </c>
      <c r="N21" s="11">
        <f t="shared" si="5"/>
        <v>142.02000000000001</v>
      </c>
      <c r="O21" s="10"/>
      <c r="P21" s="11">
        <f t="shared" si="5"/>
        <v>1338</v>
      </c>
      <c r="Q21" s="11">
        <f t="shared" si="5"/>
        <v>0</v>
      </c>
      <c r="R21" s="11">
        <f t="shared" si="5"/>
        <v>1.7800000000079308E-2</v>
      </c>
    </row>
    <row r="22" spans="1:18" ht="13.5" thickTop="1" x14ac:dyDescent="0.2"/>
    <row r="24" spans="1:18" x14ac:dyDescent="0.2">
      <c r="A24" s="172" t="s">
        <v>259</v>
      </c>
      <c r="B24" s="172"/>
      <c r="C24" s="172"/>
      <c r="D24" s="172"/>
    </row>
    <row r="25" spans="1:18" x14ac:dyDescent="0.2">
      <c r="B25" s="12" t="s">
        <v>236</v>
      </c>
      <c r="C25" t="s">
        <v>257</v>
      </c>
    </row>
    <row r="26" spans="1:18" x14ac:dyDescent="0.2">
      <c r="B26" s="12" t="s">
        <v>236</v>
      </c>
      <c r="C26" t="s">
        <v>256</v>
      </c>
    </row>
    <row r="27" spans="1:18" x14ac:dyDescent="0.2">
      <c r="B27" s="12" t="s">
        <v>236</v>
      </c>
      <c r="C27" t="s">
        <v>103</v>
      </c>
    </row>
    <row r="28" spans="1:18" x14ac:dyDescent="0.2">
      <c r="B28" s="12" t="s">
        <v>236</v>
      </c>
      <c r="C28" t="s">
        <v>258</v>
      </c>
    </row>
    <row r="29" spans="1:18" x14ac:dyDescent="0.2">
      <c r="B29" s="12" t="s">
        <v>236</v>
      </c>
      <c r="C29" t="s">
        <v>260</v>
      </c>
    </row>
    <row r="30" spans="1:18" x14ac:dyDescent="0.2">
      <c r="B30" s="12" t="s">
        <v>236</v>
      </c>
      <c r="C30" s="291" t="s">
        <v>268</v>
      </c>
    </row>
    <row r="32" spans="1:18" x14ac:dyDescent="0.2">
      <c r="A32" s="12" t="s">
        <v>261</v>
      </c>
      <c r="B32" s="12"/>
      <c r="C32" s="12"/>
      <c r="D32" s="12"/>
      <c r="E32" s="12"/>
      <c r="F32" s="12"/>
      <c r="G32" s="12"/>
    </row>
    <row r="33" spans="1:7" x14ac:dyDescent="0.2">
      <c r="A33" s="12"/>
      <c r="B33" s="12" t="s">
        <v>262</v>
      </c>
      <c r="C33" s="12"/>
      <c r="D33" s="12"/>
      <c r="E33" s="12"/>
      <c r="F33" s="12"/>
      <c r="G33" s="12"/>
    </row>
    <row r="34" spans="1:7" x14ac:dyDescent="0.2">
      <c r="A34" s="12"/>
      <c r="B34" s="12" t="s">
        <v>263</v>
      </c>
      <c r="C34" s="12"/>
      <c r="D34" s="12"/>
      <c r="E34" s="12"/>
      <c r="F34" s="12"/>
      <c r="G34" s="12"/>
    </row>
    <row r="35" spans="1:7" x14ac:dyDescent="0.2">
      <c r="A35" s="12"/>
      <c r="B35" s="12" t="s">
        <v>272</v>
      </c>
      <c r="C35" s="12"/>
      <c r="D35" s="12"/>
      <c r="E35" s="12"/>
      <c r="F35" s="12"/>
      <c r="G35" s="12"/>
    </row>
    <row r="36" spans="1:7" x14ac:dyDescent="0.2">
      <c r="A36" s="12"/>
      <c r="B36" s="12"/>
      <c r="C36" s="12"/>
      <c r="D36" s="12"/>
      <c r="E36" s="12"/>
      <c r="F36" s="12"/>
      <c r="G36" s="12"/>
    </row>
  </sheetData>
  <phoneticPr fontId="4" type="noConversion"/>
  <pageMargins left="0.75" right="0.75" top="1" bottom="1" header="0.5" footer="0.5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workbookViewId="0">
      <pane xSplit="2" ySplit="11" topLeftCell="C30" activePane="bottomRight" state="frozen"/>
      <selection pane="topRight" activeCell="C1" sqref="C1"/>
      <selection pane="bottomLeft" activeCell="A6" sqref="A6"/>
      <selection pane="bottomRight" activeCell="B58" sqref="B58"/>
    </sheetView>
  </sheetViews>
  <sheetFormatPr defaultRowHeight="12.75" x14ac:dyDescent="0.2"/>
  <cols>
    <col min="1" max="1" width="9.7109375" bestFit="1" customWidth="1"/>
    <col min="2" max="2" width="11.28515625" bestFit="1" customWidth="1"/>
    <col min="3" max="3" width="10.85546875" customWidth="1"/>
    <col min="4" max="4" width="10.140625" customWidth="1"/>
    <col min="5" max="5" width="10.5703125" customWidth="1"/>
    <col min="6" max="6" width="12.42578125" customWidth="1"/>
    <col min="7" max="10" width="10.140625" customWidth="1"/>
    <col min="11" max="11" width="11" bestFit="1" customWidth="1"/>
    <col min="12" max="12" width="14.5703125" bestFit="1" customWidth="1"/>
    <col min="13" max="13" width="3.7109375" customWidth="1"/>
    <col min="14" max="14" width="13.7109375" bestFit="1" customWidth="1"/>
    <col min="15" max="16" width="12.140625" customWidth="1"/>
    <col min="17" max="17" width="12.28515625" customWidth="1"/>
    <col min="18" max="18" width="11.28515625" customWidth="1"/>
    <col min="19" max="19" width="11.85546875" customWidth="1"/>
    <col min="20" max="20" width="11.28515625" customWidth="1"/>
    <col min="21" max="21" width="13.7109375" customWidth="1"/>
    <col min="22" max="22" width="10.140625" customWidth="1"/>
    <col min="23" max="23" width="5.5703125" customWidth="1"/>
    <col min="24" max="24" width="9.28515625" bestFit="1" customWidth="1"/>
  </cols>
  <sheetData>
    <row r="1" spans="1:24" ht="24.75" customHeight="1" x14ac:dyDescent="0.35">
      <c r="A1" s="47" t="s">
        <v>100</v>
      </c>
      <c r="B1" s="48"/>
      <c r="N1" s="154" t="s">
        <v>46</v>
      </c>
      <c r="O1" s="155"/>
      <c r="P1" s="155"/>
    </row>
    <row r="2" spans="1:24" ht="12" customHeight="1" x14ac:dyDescent="0.2">
      <c r="N2" s="155" t="s">
        <v>128</v>
      </c>
      <c r="O2" s="155"/>
      <c r="P2" s="155">
        <f>+B13</f>
        <v>100</v>
      </c>
    </row>
    <row r="3" spans="1:24" ht="12" customHeight="1" x14ac:dyDescent="0.2">
      <c r="N3" s="156" t="s">
        <v>129</v>
      </c>
      <c r="O3" s="157"/>
      <c r="P3" s="158">
        <f>+C44+G44</f>
        <v>4138</v>
      </c>
    </row>
    <row r="4" spans="1:24" ht="12" customHeight="1" x14ac:dyDescent="0.2">
      <c r="N4" s="156" t="s">
        <v>130</v>
      </c>
      <c r="O4" s="157"/>
      <c r="P4" s="155">
        <f>SUM(P2:P3)</f>
        <v>4238</v>
      </c>
    </row>
    <row r="5" spans="1:24" ht="12" customHeight="1" x14ac:dyDescent="0.2">
      <c r="N5" s="156" t="s">
        <v>131</v>
      </c>
      <c r="O5" s="157"/>
      <c r="P5" s="155">
        <f>-+V44</f>
        <v>-4100</v>
      </c>
    </row>
    <row r="6" spans="1:24" ht="12" customHeight="1" thickBot="1" x14ac:dyDescent="0.25">
      <c r="N6" s="156"/>
      <c r="O6" s="157"/>
      <c r="P6" s="159">
        <f>SUM(P4:P5)</f>
        <v>138</v>
      </c>
    </row>
    <row r="7" spans="1:24" ht="12" customHeight="1" thickTop="1" x14ac:dyDescent="0.2">
      <c r="N7" s="156" t="s">
        <v>132</v>
      </c>
      <c r="O7" s="157"/>
      <c r="P7" s="155">
        <f>+X44</f>
        <v>138</v>
      </c>
    </row>
    <row r="8" spans="1:24" ht="12" customHeight="1" thickBot="1" x14ac:dyDescent="0.25">
      <c r="N8" s="156" t="s">
        <v>37</v>
      </c>
      <c r="O8" s="157"/>
      <c r="P8" s="160">
        <f>+P6-P7</f>
        <v>0</v>
      </c>
    </row>
    <row r="9" spans="1:24" ht="21.75" customHeight="1" thickTop="1" x14ac:dyDescent="0.35">
      <c r="A9" s="47"/>
      <c r="B9" s="48"/>
      <c r="C9" s="77"/>
      <c r="D9" s="41"/>
      <c r="E9" s="41"/>
      <c r="F9" s="41"/>
      <c r="G9" s="78" t="s">
        <v>127</v>
      </c>
      <c r="H9" s="41"/>
      <c r="I9" s="41"/>
      <c r="J9" s="41"/>
      <c r="K9" s="41"/>
      <c r="L9" s="42"/>
      <c r="N9" s="25"/>
      <c r="O9" s="41"/>
      <c r="P9" s="41"/>
      <c r="Q9" s="78" t="s">
        <v>126</v>
      </c>
      <c r="R9" s="41"/>
      <c r="S9" s="41"/>
      <c r="T9" s="41"/>
      <c r="U9" s="41"/>
      <c r="V9" s="42"/>
    </row>
    <row r="10" spans="1:24" x14ac:dyDescent="0.2">
      <c r="A10" s="12" t="s">
        <v>13</v>
      </c>
      <c r="B10" s="1" t="s">
        <v>0</v>
      </c>
      <c r="C10" s="73" t="s">
        <v>136</v>
      </c>
      <c r="D10" s="58" t="s">
        <v>208</v>
      </c>
      <c r="E10" s="58" t="s">
        <v>211</v>
      </c>
      <c r="F10" s="58" t="s">
        <v>211</v>
      </c>
      <c r="G10" s="58" t="s">
        <v>135</v>
      </c>
      <c r="H10" s="58" t="s">
        <v>134</v>
      </c>
      <c r="I10" s="58" t="s">
        <v>204</v>
      </c>
      <c r="J10" s="58" t="s">
        <v>134</v>
      </c>
      <c r="K10" s="58" t="s">
        <v>134</v>
      </c>
      <c r="L10" s="74" t="s">
        <v>1</v>
      </c>
      <c r="M10" s="1"/>
      <c r="N10" s="62" t="s">
        <v>146</v>
      </c>
      <c r="O10" s="58" t="s">
        <v>18</v>
      </c>
      <c r="P10" s="58" t="s">
        <v>194</v>
      </c>
      <c r="Q10" s="58" t="s">
        <v>8</v>
      </c>
      <c r="R10" s="58" t="s">
        <v>12</v>
      </c>
      <c r="S10" s="58" t="s">
        <v>213</v>
      </c>
      <c r="T10" s="58" t="s">
        <v>138</v>
      </c>
      <c r="U10" s="58" t="s">
        <v>209</v>
      </c>
      <c r="V10" s="74" t="s">
        <v>1</v>
      </c>
      <c r="W10" s="2"/>
      <c r="X10" s="1" t="s">
        <v>3</v>
      </c>
    </row>
    <row r="11" spans="1:24" x14ac:dyDescent="0.2">
      <c r="B11" s="1" t="s">
        <v>4</v>
      </c>
      <c r="C11" s="75" t="s">
        <v>2</v>
      </c>
      <c r="D11" s="60" t="s">
        <v>14</v>
      </c>
      <c r="E11" s="60" t="s">
        <v>212</v>
      </c>
      <c r="F11" s="60" t="s">
        <v>214</v>
      </c>
      <c r="G11" s="60" t="s">
        <v>1</v>
      </c>
      <c r="H11" s="60" t="s">
        <v>133</v>
      </c>
      <c r="I11" s="60" t="s">
        <v>205</v>
      </c>
      <c r="J11" s="60" t="s">
        <v>206</v>
      </c>
      <c r="K11" s="60" t="s">
        <v>207</v>
      </c>
      <c r="L11" s="76" t="s">
        <v>137</v>
      </c>
      <c r="M11" s="1"/>
      <c r="N11" s="63" t="s">
        <v>143</v>
      </c>
      <c r="O11" s="60" t="s">
        <v>7</v>
      </c>
      <c r="P11" s="60" t="s">
        <v>6</v>
      </c>
      <c r="Q11" s="60" t="s">
        <v>7</v>
      </c>
      <c r="R11" s="60" t="s">
        <v>9</v>
      </c>
      <c r="S11" s="60" t="s">
        <v>214</v>
      </c>
      <c r="T11" s="60" t="s">
        <v>10</v>
      </c>
      <c r="U11" s="60" t="s">
        <v>210</v>
      </c>
      <c r="V11" s="76" t="s">
        <v>190</v>
      </c>
      <c r="W11" s="2"/>
      <c r="X11" s="1" t="s">
        <v>4</v>
      </c>
    </row>
    <row r="12" spans="1:24" x14ac:dyDescent="0.2">
      <c r="A12" t="s">
        <v>11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81" t="s">
        <v>145</v>
      </c>
      <c r="O12" s="3"/>
      <c r="P12" s="3"/>
      <c r="Q12" s="3"/>
      <c r="R12" s="3"/>
      <c r="S12" s="3"/>
      <c r="T12" s="3"/>
      <c r="U12" s="3"/>
      <c r="V12" s="4"/>
      <c r="W12" s="3"/>
      <c r="X12" s="4"/>
    </row>
    <row r="13" spans="1:24" x14ac:dyDescent="0.2">
      <c r="A13" s="50">
        <v>40544</v>
      </c>
      <c r="B13" s="17">
        <v>100</v>
      </c>
      <c r="C13" s="111">
        <f t="shared" ref="C13:C43" si="0">SUM(D13:E13)</f>
        <v>242</v>
      </c>
      <c r="D13" s="109">
        <v>242</v>
      </c>
      <c r="E13" s="109">
        <v>0</v>
      </c>
      <c r="F13" s="109"/>
      <c r="G13" s="108">
        <f>SUM(H13:K13)</f>
        <v>500</v>
      </c>
      <c r="H13" s="109">
        <v>500</v>
      </c>
      <c r="I13" s="109"/>
      <c r="J13" s="109"/>
      <c r="K13" s="110"/>
      <c r="L13" s="17">
        <f t="shared" ref="L13:L43" si="1">B13+C13+G13</f>
        <v>842</v>
      </c>
      <c r="M13" s="17"/>
      <c r="N13" s="82" t="s">
        <v>147</v>
      </c>
      <c r="O13" s="51">
        <v>700</v>
      </c>
      <c r="P13" s="51"/>
      <c r="Q13" s="51"/>
      <c r="R13" s="51"/>
      <c r="S13" s="51"/>
      <c r="T13" s="51"/>
      <c r="U13" s="51"/>
      <c r="V13" s="17">
        <f>SUM(O13:U13)</f>
        <v>700</v>
      </c>
      <c r="W13" s="17"/>
      <c r="X13" s="17">
        <f t="shared" ref="X13:X21" si="2">L13-V13</f>
        <v>142</v>
      </c>
    </row>
    <row r="14" spans="1:24" x14ac:dyDescent="0.2">
      <c r="A14" s="50">
        <f>A13+1</f>
        <v>40545</v>
      </c>
      <c r="B14" s="17">
        <f>X13</f>
        <v>142</v>
      </c>
      <c r="C14" s="111">
        <f t="shared" si="0"/>
        <v>227</v>
      </c>
      <c r="D14" s="80">
        <v>227</v>
      </c>
      <c r="E14" s="80"/>
      <c r="F14" s="80"/>
      <c r="G14" s="111">
        <f>SUM(H14:K14)</f>
        <v>0</v>
      </c>
      <c r="H14" s="80"/>
      <c r="I14" s="80"/>
      <c r="J14" s="80"/>
      <c r="K14" s="112"/>
      <c r="L14" s="17">
        <f t="shared" si="1"/>
        <v>369</v>
      </c>
      <c r="M14" s="17"/>
      <c r="N14" s="83" t="s">
        <v>147</v>
      </c>
      <c r="O14" s="51"/>
      <c r="P14" s="51"/>
      <c r="Q14" s="51"/>
      <c r="R14" s="51"/>
      <c r="S14" s="51"/>
      <c r="T14" s="51"/>
      <c r="U14" s="51"/>
      <c r="V14" s="17">
        <f t="shared" ref="V14:V43" si="3">SUM(O14:U14)</f>
        <v>0</v>
      </c>
      <c r="W14" s="17"/>
      <c r="X14" s="17">
        <f t="shared" si="2"/>
        <v>369</v>
      </c>
    </row>
    <row r="15" spans="1:24" x14ac:dyDescent="0.2">
      <c r="A15" s="50">
        <f t="shared" ref="A15:A43" si="4">A14+1</f>
        <v>40546</v>
      </c>
      <c r="B15" s="17">
        <f t="shared" ref="B15:B37" si="5">X14</f>
        <v>369</v>
      </c>
      <c r="C15" s="111">
        <f t="shared" si="0"/>
        <v>200</v>
      </c>
      <c r="D15" s="80">
        <v>200</v>
      </c>
      <c r="E15" s="80"/>
      <c r="F15" s="80"/>
      <c r="G15" s="111">
        <f t="shared" ref="G15:G43" si="6">SUM(H15:K15)</f>
        <v>0</v>
      </c>
      <c r="H15" s="80"/>
      <c r="I15" s="80"/>
      <c r="J15" s="80"/>
      <c r="K15" s="112"/>
      <c r="L15" s="17">
        <f t="shared" si="1"/>
        <v>569</v>
      </c>
      <c r="M15" s="17"/>
      <c r="N15" s="83" t="s">
        <v>147</v>
      </c>
      <c r="O15" s="51"/>
      <c r="P15" s="51"/>
      <c r="Q15" s="51"/>
      <c r="R15" s="51"/>
      <c r="S15" s="51"/>
      <c r="T15" s="51"/>
      <c r="U15" s="51"/>
      <c r="V15" s="17">
        <f t="shared" si="3"/>
        <v>0</v>
      </c>
      <c r="W15" s="17"/>
      <c r="X15" s="17">
        <f t="shared" si="2"/>
        <v>569</v>
      </c>
    </row>
    <row r="16" spans="1:24" x14ac:dyDescent="0.2">
      <c r="A16" s="50">
        <f t="shared" si="4"/>
        <v>40547</v>
      </c>
      <c r="B16" s="17">
        <f t="shared" si="5"/>
        <v>569</v>
      </c>
      <c r="C16" s="111">
        <f t="shared" si="0"/>
        <v>242</v>
      </c>
      <c r="D16" s="80">
        <v>242</v>
      </c>
      <c r="E16" s="80"/>
      <c r="F16" s="80"/>
      <c r="G16" s="111">
        <f t="shared" si="6"/>
        <v>800</v>
      </c>
      <c r="H16" s="80"/>
      <c r="I16" s="80">
        <v>800</v>
      </c>
      <c r="J16" s="80"/>
      <c r="K16" s="112"/>
      <c r="L16" s="17">
        <f t="shared" si="1"/>
        <v>1611</v>
      </c>
      <c r="M16" s="17"/>
      <c r="N16" s="83" t="s">
        <v>147</v>
      </c>
      <c r="O16" s="51">
        <v>1000</v>
      </c>
      <c r="P16" s="51"/>
      <c r="Q16" s="51"/>
      <c r="R16" s="51"/>
      <c r="S16" s="51"/>
      <c r="T16" s="51"/>
      <c r="U16" s="51"/>
      <c r="V16" s="17">
        <f t="shared" si="3"/>
        <v>1000</v>
      </c>
      <c r="W16" s="17"/>
      <c r="X16" s="17">
        <f t="shared" si="2"/>
        <v>611</v>
      </c>
    </row>
    <row r="17" spans="1:24" x14ac:dyDescent="0.2">
      <c r="A17" s="50">
        <f t="shared" si="4"/>
        <v>40548</v>
      </c>
      <c r="B17" s="17">
        <f t="shared" si="5"/>
        <v>611</v>
      </c>
      <c r="C17" s="111">
        <f t="shared" si="0"/>
        <v>1727</v>
      </c>
      <c r="D17" s="80">
        <v>227</v>
      </c>
      <c r="E17" s="80">
        <v>1500</v>
      </c>
      <c r="F17" s="162" t="s">
        <v>217</v>
      </c>
      <c r="G17" s="111">
        <f t="shared" si="6"/>
        <v>0</v>
      </c>
      <c r="H17" s="80"/>
      <c r="I17" s="80"/>
      <c r="J17" s="80"/>
      <c r="K17" s="112"/>
      <c r="L17" s="17">
        <f t="shared" si="1"/>
        <v>2338</v>
      </c>
      <c r="M17" s="17"/>
      <c r="N17" s="83"/>
      <c r="O17" s="51">
        <v>1500</v>
      </c>
      <c r="P17" s="51">
        <v>500</v>
      </c>
      <c r="Q17" s="51"/>
      <c r="R17" s="51"/>
      <c r="S17" s="51"/>
      <c r="T17" s="51"/>
      <c r="U17" s="51"/>
      <c r="V17" s="17">
        <f t="shared" si="3"/>
        <v>2000</v>
      </c>
      <c r="W17" s="17"/>
      <c r="X17" s="17">
        <f t="shared" si="2"/>
        <v>338</v>
      </c>
    </row>
    <row r="18" spans="1:24" x14ac:dyDescent="0.2">
      <c r="A18" s="50">
        <f t="shared" si="4"/>
        <v>40549</v>
      </c>
      <c r="B18" s="17">
        <f t="shared" si="5"/>
        <v>338</v>
      </c>
      <c r="C18" s="111">
        <f t="shared" si="0"/>
        <v>200</v>
      </c>
      <c r="D18" s="80">
        <v>200</v>
      </c>
      <c r="E18" s="80"/>
      <c r="F18" s="80"/>
      <c r="G18" s="111">
        <f t="shared" si="6"/>
        <v>0</v>
      </c>
      <c r="H18" s="80"/>
      <c r="I18" s="80"/>
      <c r="J18" s="80"/>
      <c r="K18" s="112"/>
      <c r="L18" s="17">
        <f t="shared" si="1"/>
        <v>538</v>
      </c>
      <c r="M18" s="17"/>
      <c r="N18" s="83"/>
      <c r="O18" s="51"/>
      <c r="P18" s="51"/>
      <c r="Q18" s="51"/>
      <c r="R18" s="51"/>
      <c r="S18" s="51"/>
      <c r="T18" s="51">
        <v>50</v>
      </c>
      <c r="U18" s="51">
        <v>350</v>
      </c>
      <c r="V18" s="17">
        <f t="shared" si="3"/>
        <v>400</v>
      </c>
      <c r="W18" s="17"/>
      <c r="X18" s="17">
        <f t="shared" si="2"/>
        <v>138</v>
      </c>
    </row>
    <row r="19" spans="1:24" x14ac:dyDescent="0.2">
      <c r="A19" s="50">
        <f t="shared" si="4"/>
        <v>40550</v>
      </c>
      <c r="B19" s="17">
        <f t="shared" si="5"/>
        <v>138</v>
      </c>
      <c r="C19" s="111">
        <f t="shared" si="0"/>
        <v>0</v>
      </c>
      <c r="D19" s="113"/>
      <c r="E19" s="113"/>
      <c r="F19" s="113"/>
      <c r="G19" s="111">
        <f t="shared" si="6"/>
        <v>0</v>
      </c>
      <c r="H19" s="113"/>
      <c r="I19" s="113"/>
      <c r="J19" s="113"/>
      <c r="K19" s="114"/>
      <c r="L19" s="17">
        <f t="shared" si="1"/>
        <v>138</v>
      </c>
      <c r="M19" s="17"/>
      <c r="N19" s="83"/>
      <c r="O19" s="51"/>
      <c r="P19" s="51"/>
      <c r="Q19" s="51"/>
      <c r="R19" s="51"/>
      <c r="S19" s="51"/>
      <c r="T19" s="51"/>
      <c r="U19" s="51"/>
      <c r="V19" s="17">
        <f t="shared" si="3"/>
        <v>0</v>
      </c>
      <c r="W19" s="17"/>
      <c r="X19" s="17">
        <f t="shared" si="2"/>
        <v>138</v>
      </c>
    </row>
    <row r="20" spans="1:24" x14ac:dyDescent="0.2">
      <c r="A20" s="50">
        <f t="shared" si="4"/>
        <v>40551</v>
      </c>
      <c r="B20" s="17">
        <f t="shared" si="5"/>
        <v>138</v>
      </c>
      <c r="C20" s="111">
        <f t="shared" si="0"/>
        <v>0</v>
      </c>
      <c r="D20" s="113"/>
      <c r="E20" s="113"/>
      <c r="F20" s="113"/>
      <c r="G20" s="111">
        <f t="shared" si="6"/>
        <v>0</v>
      </c>
      <c r="H20" s="113"/>
      <c r="I20" s="113"/>
      <c r="J20" s="113"/>
      <c r="K20" s="114"/>
      <c r="L20" s="17">
        <f t="shared" si="1"/>
        <v>138</v>
      </c>
      <c r="M20" s="17"/>
      <c r="N20" s="83"/>
      <c r="O20" s="51"/>
      <c r="P20" s="51"/>
      <c r="Q20" s="51"/>
      <c r="R20" s="51"/>
      <c r="S20" s="51"/>
      <c r="T20" s="51"/>
      <c r="U20" s="51"/>
      <c r="V20" s="17">
        <f>SUM(O20:U20)</f>
        <v>0</v>
      </c>
      <c r="W20" s="17"/>
      <c r="X20" s="17">
        <f t="shared" si="2"/>
        <v>138</v>
      </c>
    </row>
    <row r="21" spans="1:24" x14ac:dyDescent="0.2">
      <c r="A21" s="50">
        <f t="shared" si="4"/>
        <v>40552</v>
      </c>
      <c r="B21" s="17">
        <f t="shared" si="5"/>
        <v>138</v>
      </c>
      <c r="C21" s="111">
        <f t="shared" si="0"/>
        <v>0</v>
      </c>
      <c r="D21" s="113"/>
      <c r="E21" s="113"/>
      <c r="F21" s="113"/>
      <c r="G21" s="111">
        <f t="shared" si="6"/>
        <v>0</v>
      </c>
      <c r="H21" s="113"/>
      <c r="I21" s="113"/>
      <c r="J21" s="113"/>
      <c r="K21" s="114"/>
      <c r="L21" s="17">
        <f t="shared" si="1"/>
        <v>138</v>
      </c>
      <c r="M21" s="17"/>
      <c r="N21" s="83"/>
      <c r="O21" s="51"/>
      <c r="P21" s="51"/>
      <c r="Q21" s="51"/>
      <c r="R21" s="51"/>
      <c r="S21" s="51"/>
      <c r="T21" s="51"/>
      <c r="U21" s="51"/>
      <c r="V21" s="17">
        <f t="shared" si="3"/>
        <v>0</v>
      </c>
      <c r="W21" s="17"/>
      <c r="X21" s="17">
        <f t="shared" si="2"/>
        <v>138</v>
      </c>
    </row>
    <row r="22" spans="1:24" x14ac:dyDescent="0.2">
      <c r="A22" s="50">
        <f t="shared" si="4"/>
        <v>40553</v>
      </c>
      <c r="B22" s="17">
        <f t="shared" si="5"/>
        <v>138</v>
      </c>
      <c r="C22" s="111">
        <f t="shared" si="0"/>
        <v>0</v>
      </c>
      <c r="D22" s="113"/>
      <c r="E22" s="113"/>
      <c r="F22" s="113"/>
      <c r="G22" s="111">
        <f t="shared" si="6"/>
        <v>0</v>
      </c>
      <c r="H22" s="113"/>
      <c r="I22" s="113"/>
      <c r="J22" s="113"/>
      <c r="K22" s="114"/>
      <c r="L22" s="17">
        <f t="shared" si="1"/>
        <v>138</v>
      </c>
      <c r="M22" s="17"/>
      <c r="N22" s="83"/>
      <c r="O22" s="51"/>
      <c r="P22" s="51"/>
      <c r="Q22" s="51"/>
      <c r="R22" s="51"/>
      <c r="S22" s="51"/>
      <c r="T22" s="51"/>
      <c r="U22" s="51"/>
      <c r="V22" s="17">
        <f t="shared" si="3"/>
        <v>0</v>
      </c>
      <c r="W22" s="17"/>
      <c r="X22" s="17">
        <f t="shared" ref="X22:X42" si="7">L22-V22</f>
        <v>138</v>
      </c>
    </row>
    <row r="23" spans="1:24" x14ac:dyDescent="0.2">
      <c r="A23" s="50">
        <f t="shared" si="4"/>
        <v>40554</v>
      </c>
      <c r="B23" s="17">
        <f t="shared" si="5"/>
        <v>138</v>
      </c>
      <c r="C23" s="111">
        <f t="shared" si="0"/>
        <v>0</v>
      </c>
      <c r="D23" s="113"/>
      <c r="E23" s="113"/>
      <c r="F23" s="113"/>
      <c r="G23" s="111">
        <f t="shared" si="6"/>
        <v>0</v>
      </c>
      <c r="H23" s="113"/>
      <c r="I23" s="113"/>
      <c r="J23" s="113"/>
      <c r="K23" s="114"/>
      <c r="L23" s="17">
        <f t="shared" si="1"/>
        <v>138</v>
      </c>
      <c r="M23" s="17"/>
      <c r="N23" s="83"/>
      <c r="O23" s="51"/>
      <c r="P23" s="51"/>
      <c r="Q23" s="51"/>
      <c r="R23" s="51"/>
      <c r="S23" s="51"/>
      <c r="T23" s="51"/>
      <c r="U23" s="51"/>
      <c r="V23" s="17">
        <f t="shared" si="3"/>
        <v>0</v>
      </c>
      <c r="W23" s="17"/>
      <c r="X23" s="17">
        <f t="shared" si="7"/>
        <v>138</v>
      </c>
    </row>
    <row r="24" spans="1:24" x14ac:dyDescent="0.2">
      <c r="A24" s="50">
        <f t="shared" si="4"/>
        <v>40555</v>
      </c>
      <c r="B24" s="17">
        <f t="shared" si="5"/>
        <v>138</v>
      </c>
      <c r="C24" s="111">
        <f t="shared" si="0"/>
        <v>0</v>
      </c>
      <c r="D24" s="113"/>
      <c r="E24" s="113"/>
      <c r="F24" s="113"/>
      <c r="G24" s="111">
        <f t="shared" si="6"/>
        <v>0</v>
      </c>
      <c r="H24" s="113"/>
      <c r="I24" s="113"/>
      <c r="J24" s="113"/>
      <c r="K24" s="114"/>
      <c r="L24" s="17">
        <f t="shared" si="1"/>
        <v>138</v>
      </c>
      <c r="M24" s="17"/>
      <c r="N24" s="83"/>
      <c r="O24" s="51"/>
      <c r="P24" s="51"/>
      <c r="Q24" s="51"/>
      <c r="R24" s="51"/>
      <c r="S24" s="51"/>
      <c r="T24" s="51"/>
      <c r="U24" s="51"/>
      <c r="V24" s="17">
        <f t="shared" si="3"/>
        <v>0</v>
      </c>
      <c r="W24" s="17"/>
      <c r="X24" s="17">
        <f t="shared" si="7"/>
        <v>138</v>
      </c>
    </row>
    <row r="25" spans="1:24" x14ac:dyDescent="0.2">
      <c r="A25" s="50">
        <f t="shared" si="4"/>
        <v>40556</v>
      </c>
      <c r="B25" s="17">
        <f t="shared" si="5"/>
        <v>138</v>
      </c>
      <c r="C25" s="111">
        <f t="shared" si="0"/>
        <v>0</v>
      </c>
      <c r="D25" s="113"/>
      <c r="E25" s="113"/>
      <c r="F25" s="113"/>
      <c r="G25" s="111">
        <f t="shared" si="6"/>
        <v>0</v>
      </c>
      <c r="H25" s="113"/>
      <c r="I25" s="113"/>
      <c r="J25" s="113"/>
      <c r="K25" s="114"/>
      <c r="L25" s="17">
        <f t="shared" si="1"/>
        <v>138</v>
      </c>
      <c r="M25" s="17"/>
      <c r="N25" s="83"/>
      <c r="O25" s="51"/>
      <c r="P25" s="51"/>
      <c r="Q25" s="51"/>
      <c r="R25" s="51"/>
      <c r="S25" s="51"/>
      <c r="T25" s="51"/>
      <c r="U25" s="51"/>
      <c r="V25" s="17">
        <f t="shared" si="3"/>
        <v>0</v>
      </c>
      <c r="W25" s="17"/>
      <c r="X25" s="17">
        <f t="shared" si="7"/>
        <v>138</v>
      </c>
    </row>
    <row r="26" spans="1:24" x14ac:dyDescent="0.2">
      <c r="A26" s="50">
        <f t="shared" si="4"/>
        <v>40557</v>
      </c>
      <c r="B26" s="17">
        <f t="shared" si="5"/>
        <v>138</v>
      </c>
      <c r="C26" s="111">
        <f t="shared" si="0"/>
        <v>0</v>
      </c>
      <c r="D26" s="113"/>
      <c r="E26" s="113"/>
      <c r="F26" s="113"/>
      <c r="G26" s="111">
        <f t="shared" si="6"/>
        <v>0</v>
      </c>
      <c r="H26" s="113"/>
      <c r="I26" s="113"/>
      <c r="J26" s="113"/>
      <c r="K26" s="114"/>
      <c r="L26" s="17">
        <f t="shared" si="1"/>
        <v>138</v>
      </c>
      <c r="M26" s="17"/>
      <c r="N26" s="83"/>
      <c r="O26" s="51"/>
      <c r="P26" s="51"/>
      <c r="Q26" s="51"/>
      <c r="R26" s="51"/>
      <c r="S26" s="51"/>
      <c r="T26" s="51"/>
      <c r="U26" s="51"/>
      <c r="V26" s="17">
        <f t="shared" si="3"/>
        <v>0</v>
      </c>
      <c r="W26" s="17"/>
      <c r="X26" s="17">
        <f t="shared" si="7"/>
        <v>138</v>
      </c>
    </row>
    <row r="27" spans="1:24" x14ac:dyDescent="0.2">
      <c r="A27" s="50">
        <f t="shared" si="4"/>
        <v>40558</v>
      </c>
      <c r="B27" s="17">
        <f t="shared" si="5"/>
        <v>138</v>
      </c>
      <c r="C27" s="111">
        <f t="shared" si="0"/>
        <v>0</v>
      </c>
      <c r="D27" s="113"/>
      <c r="E27" s="113"/>
      <c r="F27" s="113"/>
      <c r="G27" s="111">
        <f t="shared" si="6"/>
        <v>0</v>
      </c>
      <c r="H27" s="113"/>
      <c r="I27" s="113"/>
      <c r="J27" s="113"/>
      <c r="K27" s="114"/>
      <c r="L27" s="17">
        <f t="shared" si="1"/>
        <v>138</v>
      </c>
      <c r="M27" s="17"/>
      <c r="N27" s="83"/>
      <c r="O27" s="51"/>
      <c r="P27" s="51"/>
      <c r="Q27" s="51"/>
      <c r="R27" s="51"/>
      <c r="S27" s="51"/>
      <c r="T27" s="51"/>
      <c r="U27" s="51"/>
      <c r="V27" s="17">
        <f t="shared" si="3"/>
        <v>0</v>
      </c>
      <c r="W27" s="17"/>
      <c r="X27" s="17">
        <f t="shared" si="7"/>
        <v>138</v>
      </c>
    </row>
    <row r="28" spans="1:24" x14ac:dyDescent="0.2">
      <c r="A28" s="50">
        <f t="shared" si="4"/>
        <v>40559</v>
      </c>
      <c r="B28" s="17">
        <f t="shared" si="5"/>
        <v>138</v>
      </c>
      <c r="C28" s="111">
        <f t="shared" si="0"/>
        <v>0</v>
      </c>
      <c r="D28" s="113"/>
      <c r="E28" s="113"/>
      <c r="F28" s="113"/>
      <c r="G28" s="111">
        <f t="shared" si="6"/>
        <v>0</v>
      </c>
      <c r="H28" s="113"/>
      <c r="I28" s="113"/>
      <c r="J28" s="113"/>
      <c r="K28" s="114"/>
      <c r="L28" s="17">
        <f t="shared" si="1"/>
        <v>138</v>
      </c>
      <c r="M28" s="17"/>
      <c r="N28" s="83"/>
      <c r="O28" s="51"/>
      <c r="P28" s="51"/>
      <c r="Q28" s="51"/>
      <c r="R28" s="51"/>
      <c r="S28" s="51"/>
      <c r="T28" s="51"/>
      <c r="U28" s="51"/>
      <c r="V28" s="17">
        <f t="shared" si="3"/>
        <v>0</v>
      </c>
      <c r="W28" s="17"/>
      <c r="X28" s="17">
        <f t="shared" si="7"/>
        <v>138</v>
      </c>
    </row>
    <row r="29" spans="1:24" x14ac:dyDescent="0.2">
      <c r="A29" s="50">
        <f t="shared" si="4"/>
        <v>40560</v>
      </c>
      <c r="B29" s="17">
        <f t="shared" si="5"/>
        <v>138</v>
      </c>
      <c r="C29" s="111">
        <f t="shared" si="0"/>
        <v>0</v>
      </c>
      <c r="D29" s="113"/>
      <c r="E29" s="113"/>
      <c r="F29" s="113"/>
      <c r="G29" s="111">
        <f t="shared" si="6"/>
        <v>0</v>
      </c>
      <c r="H29" s="113"/>
      <c r="I29" s="113"/>
      <c r="J29" s="113"/>
      <c r="K29" s="114"/>
      <c r="L29" s="17">
        <f t="shared" si="1"/>
        <v>138</v>
      </c>
      <c r="M29" s="17"/>
      <c r="N29" s="83"/>
      <c r="O29" s="51"/>
      <c r="P29" s="51"/>
      <c r="Q29" s="51"/>
      <c r="R29" s="51"/>
      <c r="S29" s="51"/>
      <c r="T29" s="51"/>
      <c r="U29" s="51"/>
      <c r="V29" s="17">
        <f t="shared" si="3"/>
        <v>0</v>
      </c>
      <c r="W29" s="17"/>
      <c r="X29" s="17">
        <f t="shared" si="7"/>
        <v>138</v>
      </c>
    </row>
    <row r="30" spans="1:24" x14ac:dyDescent="0.2">
      <c r="A30" s="50">
        <f t="shared" si="4"/>
        <v>40561</v>
      </c>
      <c r="B30" s="17">
        <f t="shared" si="5"/>
        <v>138</v>
      </c>
      <c r="C30" s="111">
        <f t="shared" si="0"/>
        <v>0</v>
      </c>
      <c r="D30" s="113"/>
      <c r="E30" s="113"/>
      <c r="F30" s="113"/>
      <c r="G30" s="111">
        <f t="shared" si="6"/>
        <v>0</v>
      </c>
      <c r="H30" s="113"/>
      <c r="I30" s="113"/>
      <c r="J30" s="113"/>
      <c r="K30" s="114"/>
      <c r="L30" s="17">
        <f t="shared" si="1"/>
        <v>138</v>
      </c>
      <c r="M30" s="17"/>
      <c r="N30" s="83"/>
      <c r="O30" s="51"/>
      <c r="P30" s="51"/>
      <c r="Q30" s="51"/>
      <c r="R30" s="51"/>
      <c r="S30" s="51"/>
      <c r="T30" s="51"/>
      <c r="U30" s="51"/>
      <c r="V30" s="17">
        <f t="shared" si="3"/>
        <v>0</v>
      </c>
      <c r="W30" s="17"/>
      <c r="X30" s="17">
        <f t="shared" si="7"/>
        <v>138</v>
      </c>
    </row>
    <row r="31" spans="1:24" x14ac:dyDescent="0.2">
      <c r="A31" s="50">
        <f t="shared" si="4"/>
        <v>40562</v>
      </c>
      <c r="B31" s="17">
        <f t="shared" si="5"/>
        <v>138</v>
      </c>
      <c r="C31" s="111">
        <f t="shared" si="0"/>
        <v>0</v>
      </c>
      <c r="D31" s="113"/>
      <c r="E31" s="113"/>
      <c r="F31" s="113"/>
      <c r="G31" s="111">
        <f t="shared" si="6"/>
        <v>0</v>
      </c>
      <c r="H31" s="113"/>
      <c r="I31" s="113"/>
      <c r="J31" s="113"/>
      <c r="K31" s="114"/>
      <c r="L31" s="17">
        <f t="shared" si="1"/>
        <v>138</v>
      </c>
      <c r="M31" s="17"/>
      <c r="N31" s="83"/>
      <c r="O31" s="51"/>
      <c r="P31" s="51"/>
      <c r="Q31" s="51"/>
      <c r="R31" s="51"/>
      <c r="S31" s="51"/>
      <c r="T31" s="51"/>
      <c r="U31" s="51"/>
      <c r="V31" s="17">
        <f t="shared" si="3"/>
        <v>0</v>
      </c>
      <c r="W31" s="17"/>
      <c r="X31" s="17">
        <f t="shared" si="7"/>
        <v>138</v>
      </c>
    </row>
    <row r="32" spans="1:24" x14ac:dyDescent="0.2">
      <c r="A32" s="50">
        <f t="shared" si="4"/>
        <v>40563</v>
      </c>
      <c r="B32" s="17">
        <f t="shared" si="5"/>
        <v>138</v>
      </c>
      <c r="C32" s="111">
        <f t="shared" si="0"/>
        <v>0</v>
      </c>
      <c r="D32" s="113"/>
      <c r="E32" s="113"/>
      <c r="F32" s="113"/>
      <c r="G32" s="111">
        <f t="shared" si="6"/>
        <v>0</v>
      </c>
      <c r="H32" s="113"/>
      <c r="I32" s="113"/>
      <c r="J32" s="113"/>
      <c r="K32" s="114"/>
      <c r="L32" s="17">
        <f t="shared" si="1"/>
        <v>138</v>
      </c>
      <c r="M32" s="17"/>
      <c r="N32" s="83"/>
      <c r="O32" s="51"/>
      <c r="P32" s="51"/>
      <c r="Q32" s="51"/>
      <c r="R32" s="51"/>
      <c r="S32" s="51"/>
      <c r="T32" s="51"/>
      <c r="U32" s="51"/>
      <c r="V32" s="17">
        <f t="shared" si="3"/>
        <v>0</v>
      </c>
      <c r="W32" s="17"/>
      <c r="X32" s="17">
        <f t="shared" si="7"/>
        <v>138</v>
      </c>
    </row>
    <row r="33" spans="1:24" x14ac:dyDescent="0.2">
      <c r="A33" s="50">
        <f t="shared" si="4"/>
        <v>40564</v>
      </c>
      <c r="B33" s="17">
        <f t="shared" si="5"/>
        <v>138</v>
      </c>
      <c r="C33" s="111">
        <f t="shared" si="0"/>
        <v>0</v>
      </c>
      <c r="D33" s="113"/>
      <c r="E33" s="113"/>
      <c r="F33" s="113"/>
      <c r="G33" s="111">
        <f t="shared" si="6"/>
        <v>0</v>
      </c>
      <c r="H33" s="113"/>
      <c r="I33" s="113"/>
      <c r="J33" s="113"/>
      <c r="K33" s="114"/>
      <c r="L33" s="17">
        <f t="shared" si="1"/>
        <v>138</v>
      </c>
      <c r="M33" s="17"/>
      <c r="N33" s="83"/>
      <c r="O33" s="51"/>
      <c r="P33" s="51"/>
      <c r="Q33" s="51"/>
      <c r="R33" s="51"/>
      <c r="S33" s="51"/>
      <c r="T33" s="51"/>
      <c r="U33" s="51"/>
      <c r="V33" s="17">
        <f t="shared" si="3"/>
        <v>0</v>
      </c>
      <c r="W33" s="17"/>
      <c r="X33" s="17">
        <f t="shared" si="7"/>
        <v>138</v>
      </c>
    </row>
    <row r="34" spans="1:24" x14ac:dyDescent="0.2">
      <c r="A34" s="50">
        <f t="shared" si="4"/>
        <v>40565</v>
      </c>
      <c r="B34" s="17">
        <f t="shared" si="5"/>
        <v>138</v>
      </c>
      <c r="C34" s="111">
        <f t="shared" si="0"/>
        <v>0</v>
      </c>
      <c r="D34" s="113"/>
      <c r="E34" s="113"/>
      <c r="F34" s="113"/>
      <c r="G34" s="111">
        <f t="shared" si="6"/>
        <v>0</v>
      </c>
      <c r="H34" s="113"/>
      <c r="I34" s="113"/>
      <c r="J34" s="113"/>
      <c r="K34" s="114"/>
      <c r="L34" s="17">
        <f t="shared" si="1"/>
        <v>138</v>
      </c>
      <c r="M34" s="17"/>
      <c r="N34" s="83"/>
      <c r="O34" s="51"/>
      <c r="P34" s="51"/>
      <c r="Q34" s="51"/>
      <c r="R34" s="51"/>
      <c r="S34" s="51"/>
      <c r="T34" s="51"/>
      <c r="U34" s="51"/>
      <c r="V34" s="17">
        <f t="shared" si="3"/>
        <v>0</v>
      </c>
      <c r="W34" s="17"/>
      <c r="X34" s="17">
        <f t="shared" si="7"/>
        <v>138</v>
      </c>
    </row>
    <row r="35" spans="1:24" x14ac:dyDescent="0.2">
      <c r="A35" s="50">
        <f t="shared" si="4"/>
        <v>40566</v>
      </c>
      <c r="B35" s="17">
        <f t="shared" si="5"/>
        <v>138</v>
      </c>
      <c r="C35" s="111">
        <f t="shared" si="0"/>
        <v>0</v>
      </c>
      <c r="D35" s="113"/>
      <c r="E35" s="113"/>
      <c r="F35" s="113"/>
      <c r="G35" s="111">
        <f t="shared" si="6"/>
        <v>0</v>
      </c>
      <c r="H35" s="113"/>
      <c r="I35" s="113"/>
      <c r="J35" s="113"/>
      <c r="K35" s="114"/>
      <c r="L35" s="17">
        <f t="shared" si="1"/>
        <v>138</v>
      </c>
      <c r="M35" s="17"/>
      <c r="N35" s="83"/>
      <c r="O35" s="51"/>
      <c r="P35" s="51"/>
      <c r="Q35" s="51"/>
      <c r="R35" s="51"/>
      <c r="S35" s="51"/>
      <c r="T35" s="51"/>
      <c r="U35" s="51"/>
      <c r="V35" s="17">
        <f t="shared" si="3"/>
        <v>0</v>
      </c>
      <c r="W35" s="17"/>
      <c r="X35" s="17">
        <f t="shared" si="7"/>
        <v>138</v>
      </c>
    </row>
    <row r="36" spans="1:24" x14ac:dyDescent="0.2">
      <c r="A36" s="50">
        <f t="shared" si="4"/>
        <v>40567</v>
      </c>
      <c r="B36" s="17">
        <f t="shared" si="5"/>
        <v>138</v>
      </c>
      <c r="C36" s="111">
        <f t="shared" si="0"/>
        <v>0</v>
      </c>
      <c r="D36" s="113"/>
      <c r="E36" s="113"/>
      <c r="F36" s="113"/>
      <c r="G36" s="111">
        <f t="shared" si="6"/>
        <v>0</v>
      </c>
      <c r="H36" s="113"/>
      <c r="I36" s="113"/>
      <c r="J36" s="113"/>
      <c r="K36" s="114"/>
      <c r="L36" s="17">
        <f t="shared" si="1"/>
        <v>138</v>
      </c>
      <c r="M36" s="17"/>
      <c r="N36" s="83"/>
      <c r="O36" s="51"/>
      <c r="P36" s="51"/>
      <c r="Q36" s="51"/>
      <c r="R36" s="51"/>
      <c r="S36" s="51"/>
      <c r="T36" s="51"/>
      <c r="U36" s="51"/>
      <c r="V36" s="17">
        <f t="shared" si="3"/>
        <v>0</v>
      </c>
      <c r="W36" s="17"/>
      <c r="X36" s="17">
        <f t="shared" si="7"/>
        <v>138</v>
      </c>
    </row>
    <row r="37" spans="1:24" x14ac:dyDescent="0.2">
      <c r="A37" s="50">
        <f t="shared" si="4"/>
        <v>40568</v>
      </c>
      <c r="B37" s="17">
        <f t="shared" si="5"/>
        <v>138</v>
      </c>
      <c r="C37" s="111">
        <f t="shared" si="0"/>
        <v>0</v>
      </c>
      <c r="D37" s="113"/>
      <c r="E37" s="113"/>
      <c r="F37" s="113"/>
      <c r="G37" s="111">
        <f t="shared" si="6"/>
        <v>0</v>
      </c>
      <c r="H37" s="113"/>
      <c r="I37" s="113"/>
      <c r="J37" s="113"/>
      <c r="K37" s="114"/>
      <c r="L37" s="17">
        <f t="shared" si="1"/>
        <v>138</v>
      </c>
      <c r="M37" s="17"/>
      <c r="N37" s="83"/>
      <c r="O37" s="51"/>
      <c r="P37" s="51"/>
      <c r="Q37" s="51"/>
      <c r="R37" s="51"/>
      <c r="S37" s="51"/>
      <c r="T37" s="51"/>
      <c r="U37" s="51"/>
      <c r="V37" s="17">
        <f t="shared" si="3"/>
        <v>0</v>
      </c>
      <c r="W37" s="17"/>
      <c r="X37" s="17">
        <f t="shared" si="7"/>
        <v>138</v>
      </c>
    </row>
    <row r="38" spans="1:24" x14ac:dyDescent="0.2">
      <c r="A38" s="50">
        <f t="shared" si="4"/>
        <v>40569</v>
      </c>
      <c r="B38" s="17">
        <f t="shared" ref="B38:B43" si="8">X37</f>
        <v>138</v>
      </c>
      <c r="C38" s="111">
        <f t="shared" si="0"/>
        <v>0</v>
      </c>
      <c r="D38" s="113"/>
      <c r="E38" s="113"/>
      <c r="F38" s="113"/>
      <c r="G38" s="111">
        <f t="shared" si="6"/>
        <v>0</v>
      </c>
      <c r="H38" s="113"/>
      <c r="I38" s="113"/>
      <c r="J38" s="113"/>
      <c r="K38" s="114"/>
      <c r="L38" s="17">
        <f t="shared" si="1"/>
        <v>138</v>
      </c>
      <c r="M38" s="17"/>
      <c r="N38" s="83"/>
      <c r="O38" s="51"/>
      <c r="P38" s="51"/>
      <c r="Q38" s="51"/>
      <c r="R38" s="51"/>
      <c r="S38" s="51"/>
      <c r="T38" s="51"/>
      <c r="U38" s="51"/>
      <c r="V38" s="17">
        <f t="shared" si="3"/>
        <v>0</v>
      </c>
      <c r="W38" s="17"/>
      <c r="X38" s="17">
        <f t="shared" si="7"/>
        <v>138</v>
      </c>
    </row>
    <row r="39" spans="1:24" x14ac:dyDescent="0.2">
      <c r="A39" s="50">
        <f t="shared" si="4"/>
        <v>40570</v>
      </c>
      <c r="B39" s="17">
        <f t="shared" si="8"/>
        <v>138</v>
      </c>
      <c r="C39" s="111">
        <f t="shared" si="0"/>
        <v>0</v>
      </c>
      <c r="D39" s="113"/>
      <c r="E39" s="113"/>
      <c r="F39" s="113"/>
      <c r="G39" s="111">
        <f t="shared" si="6"/>
        <v>0</v>
      </c>
      <c r="H39" s="113"/>
      <c r="I39" s="113"/>
      <c r="J39" s="113"/>
      <c r="K39" s="114"/>
      <c r="L39" s="17">
        <f t="shared" si="1"/>
        <v>138</v>
      </c>
      <c r="M39" s="17"/>
      <c r="N39" s="83"/>
      <c r="O39" s="51"/>
      <c r="P39" s="51"/>
      <c r="Q39" s="51"/>
      <c r="R39" s="51"/>
      <c r="S39" s="51"/>
      <c r="T39" s="51"/>
      <c r="U39" s="51"/>
      <c r="V39" s="17">
        <f t="shared" si="3"/>
        <v>0</v>
      </c>
      <c r="W39" s="17"/>
      <c r="X39" s="17">
        <f t="shared" si="7"/>
        <v>138</v>
      </c>
    </row>
    <row r="40" spans="1:24" x14ac:dyDescent="0.2">
      <c r="A40" s="50">
        <f t="shared" si="4"/>
        <v>40571</v>
      </c>
      <c r="B40" s="17">
        <f t="shared" si="8"/>
        <v>138</v>
      </c>
      <c r="C40" s="111">
        <f t="shared" si="0"/>
        <v>0</v>
      </c>
      <c r="D40" s="113"/>
      <c r="E40" s="113"/>
      <c r="F40" s="113"/>
      <c r="G40" s="111">
        <f t="shared" si="6"/>
        <v>0</v>
      </c>
      <c r="H40" s="113"/>
      <c r="I40" s="113"/>
      <c r="J40" s="113"/>
      <c r="K40" s="114"/>
      <c r="L40" s="17">
        <f t="shared" si="1"/>
        <v>138</v>
      </c>
      <c r="M40" s="17"/>
      <c r="N40" s="83"/>
      <c r="O40" s="51"/>
      <c r="P40" s="51"/>
      <c r="Q40" s="51"/>
      <c r="R40" s="51"/>
      <c r="S40" s="51"/>
      <c r="T40" s="51"/>
      <c r="U40" s="51"/>
      <c r="V40" s="17">
        <f t="shared" si="3"/>
        <v>0</v>
      </c>
      <c r="W40" s="17"/>
      <c r="X40" s="17">
        <f t="shared" si="7"/>
        <v>138</v>
      </c>
    </row>
    <row r="41" spans="1:24" x14ac:dyDescent="0.2">
      <c r="A41" s="50">
        <f t="shared" si="4"/>
        <v>40572</v>
      </c>
      <c r="B41" s="17">
        <f t="shared" si="8"/>
        <v>138</v>
      </c>
      <c r="C41" s="111">
        <f t="shared" si="0"/>
        <v>0</v>
      </c>
      <c r="D41" s="113"/>
      <c r="E41" s="113"/>
      <c r="F41" s="113"/>
      <c r="G41" s="111">
        <f t="shared" si="6"/>
        <v>0</v>
      </c>
      <c r="H41" s="113"/>
      <c r="I41" s="113"/>
      <c r="J41" s="113"/>
      <c r="K41" s="114"/>
      <c r="L41" s="17">
        <f t="shared" si="1"/>
        <v>138</v>
      </c>
      <c r="M41" s="17"/>
      <c r="N41" s="83"/>
      <c r="O41" s="51"/>
      <c r="P41" s="51"/>
      <c r="Q41" s="51"/>
      <c r="R41" s="51"/>
      <c r="S41" s="51"/>
      <c r="T41" s="51"/>
      <c r="U41" s="51"/>
      <c r="V41" s="17">
        <f t="shared" si="3"/>
        <v>0</v>
      </c>
      <c r="W41" s="17"/>
      <c r="X41" s="17">
        <f t="shared" si="7"/>
        <v>138</v>
      </c>
    </row>
    <row r="42" spans="1:24" x14ac:dyDescent="0.2">
      <c r="A42" s="50">
        <f t="shared" si="4"/>
        <v>40573</v>
      </c>
      <c r="B42" s="17">
        <f t="shared" si="8"/>
        <v>138</v>
      </c>
      <c r="C42" s="111">
        <f t="shared" si="0"/>
        <v>0</v>
      </c>
      <c r="D42" s="113"/>
      <c r="E42" s="113"/>
      <c r="F42" s="113"/>
      <c r="G42" s="111">
        <f t="shared" si="6"/>
        <v>0</v>
      </c>
      <c r="H42" s="113"/>
      <c r="I42" s="113"/>
      <c r="J42" s="113"/>
      <c r="K42" s="114"/>
      <c r="L42" s="17">
        <f t="shared" si="1"/>
        <v>138</v>
      </c>
      <c r="M42" s="17"/>
      <c r="N42" s="83"/>
      <c r="O42" s="51"/>
      <c r="P42" s="51"/>
      <c r="Q42" s="51"/>
      <c r="R42" s="51"/>
      <c r="S42" s="51"/>
      <c r="T42" s="51"/>
      <c r="U42" s="51"/>
      <c r="V42" s="17">
        <f t="shared" si="3"/>
        <v>0</v>
      </c>
      <c r="W42" s="17"/>
      <c r="X42" s="17">
        <f t="shared" si="7"/>
        <v>138</v>
      </c>
    </row>
    <row r="43" spans="1:24" x14ac:dyDescent="0.2">
      <c r="A43" s="50">
        <f t="shared" si="4"/>
        <v>40574</v>
      </c>
      <c r="B43" s="17">
        <f t="shared" si="8"/>
        <v>138</v>
      </c>
      <c r="C43" s="115">
        <f t="shared" si="0"/>
        <v>0</v>
      </c>
      <c r="D43" s="116"/>
      <c r="E43" s="116" t="s">
        <v>103</v>
      </c>
      <c r="F43" s="116"/>
      <c r="G43" s="115">
        <f t="shared" si="6"/>
        <v>0</v>
      </c>
      <c r="H43" s="116"/>
      <c r="I43" s="116"/>
      <c r="J43" s="116"/>
      <c r="K43" s="117"/>
      <c r="L43" s="17">
        <f t="shared" si="1"/>
        <v>138</v>
      </c>
      <c r="M43" s="17"/>
      <c r="N43" s="84"/>
      <c r="O43" s="51"/>
      <c r="P43" s="51"/>
      <c r="Q43" s="51"/>
      <c r="R43" s="51"/>
      <c r="S43" s="51"/>
      <c r="T43" s="51"/>
      <c r="U43" s="51"/>
      <c r="V43" s="17">
        <f t="shared" si="3"/>
        <v>0</v>
      </c>
      <c r="W43" s="17"/>
      <c r="X43" s="17">
        <f>L43-V43</f>
        <v>138</v>
      </c>
    </row>
    <row r="44" spans="1:24" ht="13.5" thickBot="1" x14ac:dyDescent="0.25">
      <c r="B44" s="18">
        <f>B13</f>
        <v>100</v>
      </c>
      <c r="C44" s="19">
        <f>SUM(D44:E44)</f>
        <v>2838</v>
      </c>
      <c r="D44" s="18">
        <f>SUM(D13:D43)</f>
        <v>1338</v>
      </c>
      <c r="E44" s="18">
        <f>SUM(E13:E43)</f>
        <v>1500</v>
      </c>
      <c r="F44" s="18"/>
      <c r="G44" s="18">
        <f>SUM(G13:G43)</f>
        <v>1300</v>
      </c>
      <c r="H44" s="18">
        <f>SUM(H13:H43)</f>
        <v>500</v>
      </c>
      <c r="I44" s="18">
        <f>SUM(I13:I43)</f>
        <v>800</v>
      </c>
      <c r="J44" s="18">
        <f>SUM(J13:J43)</f>
        <v>0</v>
      </c>
      <c r="K44" s="18">
        <f>SUM(K13:K43)</f>
        <v>0</v>
      </c>
      <c r="L44" s="19">
        <f>B44+C44+G44</f>
        <v>4238</v>
      </c>
      <c r="M44" s="18"/>
      <c r="N44" s="6"/>
      <c r="O44" s="18">
        <f t="shared" ref="O44:V44" si="9">SUM(O13:O43)</f>
        <v>3200</v>
      </c>
      <c r="P44" s="18">
        <f t="shared" si="9"/>
        <v>500</v>
      </c>
      <c r="Q44" s="18">
        <f t="shared" si="9"/>
        <v>0</v>
      </c>
      <c r="R44" s="18">
        <f t="shared" si="9"/>
        <v>0</v>
      </c>
      <c r="S44" s="18">
        <f t="shared" si="9"/>
        <v>0</v>
      </c>
      <c r="T44" s="18">
        <f t="shared" si="9"/>
        <v>50</v>
      </c>
      <c r="U44" s="18">
        <f t="shared" si="9"/>
        <v>350</v>
      </c>
      <c r="V44" s="18">
        <f t="shared" si="9"/>
        <v>4100</v>
      </c>
      <c r="W44" s="18"/>
      <c r="X44" s="19">
        <f>L44-V44</f>
        <v>138</v>
      </c>
    </row>
    <row r="45" spans="1:24" ht="13.5" thickTop="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>
        <f>SUM(O44:U44)</f>
        <v>4100</v>
      </c>
      <c r="W45" s="6"/>
      <c r="X45" s="6"/>
    </row>
    <row r="46" spans="1:24" x14ac:dyDescent="0.2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2">
      <c r="A47" s="172" t="s">
        <v>259</v>
      </c>
      <c r="B47" s="172"/>
      <c r="C47" s="172"/>
      <c r="D47" s="172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2">
      <c r="B48" s="12" t="s">
        <v>236</v>
      </c>
      <c r="C48" t="s">
        <v>257</v>
      </c>
    </row>
    <row r="49" spans="1:7" x14ac:dyDescent="0.2">
      <c r="B49" s="12" t="s">
        <v>236</v>
      </c>
      <c r="C49" t="s">
        <v>256</v>
      </c>
    </row>
    <row r="50" spans="1:7" x14ac:dyDescent="0.2">
      <c r="B50" s="12" t="s">
        <v>236</v>
      </c>
      <c r="C50" t="s">
        <v>103</v>
      </c>
    </row>
    <row r="51" spans="1:7" x14ac:dyDescent="0.2">
      <c r="B51" s="12" t="s">
        <v>236</v>
      </c>
      <c r="C51" t="s">
        <v>258</v>
      </c>
    </row>
    <row r="52" spans="1:7" x14ac:dyDescent="0.2">
      <c r="B52" s="12" t="s">
        <v>236</v>
      </c>
      <c r="C52" t="s">
        <v>260</v>
      </c>
    </row>
    <row r="53" spans="1:7" x14ac:dyDescent="0.2">
      <c r="B53" s="12" t="s">
        <v>236</v>
      </c>
      <c r="C53" s="291" t="s">
        <v>270</v>
      </c>
    </row>
    <row r="55" spans="1:7" x14ac:dyDescent="0.2">
      <c r="A55" s="12" t="s">
        <v>261</v>
      </c>
      <c r="B55" s="12"/>
      <c r="C55" s="12"/>
      <c r="D55" s="12"/>
      <c r="E55" s="12"/>
      <c r="F55" s="12"/>
      <c r="G55" s="12"/>
    </row>
    <row r="56" spans="1:7" x14ac:dyDescent="0.2">
      <c r="A56" s="12"/>
      <c r="B56" s="12" t="s">
        <v>262</v>
      </c>
      <c r="C56" s="12"/>
      <c r="D56" s="12"/>
      <c r="E56" s="12"/>
      <c r="F56" s="12"/>
      <c r="G56" s="12"/>
    </row>
    <row r="57" spans="1:7" x14ac:dyDescent="0.2">
      <c r="A57" s="12"/>
      <c r="B57" s="12" t="s">
        <v>263</v>
      </c>
      <c r="C57" s="12"/>
      <c r="D57" s="12"/>
      <c r="E57" s="12"/>
      <c r="F57" s="12"/>
      <c r="G57" s="12"/>
    </row>
    <row r="58" spans="1:7" x14ac:dyDescent="0.2">
      <c r="A58" s="12"/>
      <c r="B58" s="12" t="s">
        <v>272</v>
      </c>
      <c r="C58" s="12"/>
      <c r="D58" s="12"/>
      <c r="E58" s="12"/>
      <c r="F58" s="12"/>
      <c r="G58" s="12"/>
    </row>
    <row r="59" spans="1:7" x14ac:dyDescent="0.2">
      <c r="A59" s="12"/>
      <c r="B59" s="12"/>
      <c r="C59" s="12"/>
      <c r="D59" s="12"/>
      <c r="E59" s="12"/>
      <c r="F59" s="12"/>
      <c r="G59" s="12"/>
    </row>
  </sheetData>
  <phoneticPr fontId="4" type="noConversion"/>
  <pageMargins left="0.75" right="0.75" top="1" bottom="1" header="0.5" footer="0.5"/>
  <pageSetup paperSize="9" scale="57" orientation="landscape" r:id="rId1"/>
  <headerFooter alignWithMargins="0"/>
  <ignoredErrors>
    <ignoredError sqref="C42:C43 C15:C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Petty Cash Payments Book</vt:lpstr>
      <vt:lpstr>Monthly Purchases Book</vt:lpstr>
      <vt:lpstr>Cheques Journal</vt:lpstr>
      <vt:lpstr>Sample Creditor Card</vt:lpstr>
      <vt:lpstr>Monthly Sales Book - Credit</vt:lpstr>
      <vt:lpstr>Sample Debtor Card</vt:lpstr>
      <vt:lpstr>Monthly Sales Book - Cash </vt:lpstr>
      <vt:lpstr>YTD Cash Sales Book</vt:lpstr>
      <vt:lpstr> Monthly Cash Book</vt:lpstr>
      <vt:lpstr>YTD Cash Book</vt:lpstr>
      <vt:lpstr>Bank Reconciliation</vt:lpstr>
      <vt:lpstr>Vat Return</vt:lpstr>
      <vt:lpstr>Sheet1</vt:lpstr>
      <vt:lpstr>' Monthly Cash Book'!Print_Area</vt:lpstr>
      <vt:lpstr>'Bank Reconciliation'!Print_Area</vt:lpstr>
      <vt:lpstr>'Cheques Journal'!Print_Area</vt:lpstr>
      <vt:lpstr>'Monthly Purchases Book'!Print_Area</vt:lpstr>
      <vt:lpstr>'Monthly Sales Book - Cash '!Print_Area</vt:lpstr>
      <vt:lpstr>'Monthly Sales Book - Credit'!Print_Area</vt:lpstr>
      <vt:lpstr>'Petty Cash Payments Book'!Print_Area</vt:lpstr>
      <vt:lpstr>'YTD Cash Book'!Print_Area</vt:lpstr>
      <vt:lpstr>'YTD Cash Sales Book'!Print_Area</vt:lpstr>
    </vt:vector>
  </TitlesOfParts>
  <Company>Timothy &amp; O'Connor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pat</cp:lastModifiedBy>
  <cp:lastPrinted>2013-04-22T10:39:42Z</cp:lastPrinted>
  <dcterms:created xsi:type="dcterms:W3CDTF">2006-01-26T11:54:42Z</dcterms:created>
  <dcterms:modified xsi:type="dcterms:W3CDTF">2019-02-13T19:25:51Z</dcterms:modified>
</cp:coreProperties>
</file>